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ик\Desktop\"/>
    </mc:Choice>
  </mc:AlternateContent>
  <bookViews>
    <workbookView xWindow="0" yWindow="0" windowWidth="19200" windowHeight="83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2" i="1" l="1"/>
  <c r="J272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E241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E98" i="1"/>
  <c r="R23" i="1" l="1"/>
  <c r="Q23" i="1"/>
  <c r="P23" i="1"/>
  <c r="O23" i="1"/>
  <c r="N23" i="1"/>
  <c r="M23" i="1"/>
  <c r="L23" i="1"/>
  <c r="K23" i="1"/>
  <c r="I23" i="1"/>
  <c r="H23" i="1"/>
  <c r="G23" i="1"/>
  <c r="F23" i="1"/>
  <c r="R16" i="1"/>
  <c r="Q16" i="1"/>
  <c r="P16" i="1"/>
  <c r="O16" i="1"/>
  <c r="N16" i="1"/>
  <c r="M16" i="1"/>
  <c r="L16" i="1"/>
  <c r="K16" i="1"/>
  <c r="I16" i="1"/>
  <c r="H16" i="1"/>
  <c r="G16" i="1"/>
  <c r="F16" i="1"/>
  <c r="E211" i="1" l="1"/>
  <c r="R110" i="1" l="1"/>
  <c r="Q110" i="1"/>
  <c r="P110" i="1"/>
  <c r="O110" i="1"/>
  <c r="N110" i="1"/>
  <c r="M110" i="1"/>
  <c r="L110" i="1"/>
  <c r="K110" i="1"/>
  <c r="I110" i="1"/>
  <c r="H110" i="1"/>
  <c r="G110" i="1"/>
  <c r="F110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E328" i="1"/>
  <c r="F328" i="1"/>
  <c r="R223" i="1"/>
  <c r="O223" i="1"/>
  <c r="N223" i="1"/>
  <c r="M223" i="1"/>
  <c r="L223" i="1"/>
  <c r="K223" i="1"/>
  <c r="I223" i="1"/>
  <c r="H223" i="1"/>
  <c r="G223" i="1"/>
  <c r="R267" i="1"/>
  <c r="R272" i="1" s="1"/>
  <c r="Q267" i="1"/>
  <c r="Q272" i="1" s="1"/>
  <c r="P267" i="1"/>
  <c r="P272" i="1" s="1"/>
  <c r="O267" i="1"/>
  <c r="O272" i="1" s="1"/>
  <c r="N267" i="1"/>
  <c r="N272" i="1" s="1"/>
  <c r="M267" i="1"/>
  <c r="M272" i="1" s="1"/>
  <c r="L267" i="1"/>
  <c r="L272" i="1" s="1"/>
  <c r="K267" i="1"/>
  <c r="K272" i="1" s="1"/>
  <c r="I267" i="1"/>
  <c r="I272" i="1" s="1"/>
  <c r="H267" i="1"/>
  <c r="H272" i="1" s="1"/>
  <c r="G267" i="1"/>
  <c r="G272" i="1" s="1"/>
  <c r="F267" i="1"/>
  <c r="F272" i="1" s="1"/>
  <c r="G340" i="1"/>
  <c r="H340" i="1"/>
  <c r="I340" i="1"/>
  <c r="J340" i="1"/>
  <c r="K340" i="1"/>
  <c r="L340" i="1"/>
  <c r="M340" i="1"/>
  <c r="N340" i="1"/>
  <c r="O340" i="1"/>
  <c r="P340" i="1"/>
  <c r="Q340" i="1"/>
  <c r="R340" i="1"/>
  <c r="F340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F211" i="1"/>
  <c r="G195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J127" i="1"/>
  <c r="I127" i="1"/>
  <c r="H127" i="1"/>
  <c r="G127" i="1"/>
  <c r="F127" i="1"/>
  <c r="J110" i="1"/>
  <c r="G82" i="1"/>
  <c r="H82" i="1"/>
  <c r="I82" i="1"/>
  <c r="J82" i="1"/>
  <c r="K82" i="1"/>
  <c r="L82" i="1"/>
  <c r="M82" i="1"/>
  <c r="N82" i="1"/>
  <c r="O82" i="1"/>
  <c r="P82" i="1"/>
  <c r="Q82" i="1"/>
  <c r="R82" i="1"/>
  <c r="F82" i="1"/>
  <c r="J72" i="1"/>
  <c r="P72" i="1"/>
  <c r="Q72" i="1"/>
  <c r="G55" i="1"/>
  <c r="H55" i="1"/>
  <c r="I55" i="1"/>
  <c r="J55" i="1"/>
  <c r="K55" i="1"/>
  <c r="L55" i="1"/>
  <c r="M55" i="1"/>
  <c r="N55" i="1"/>
  <c r="O55" i="1"/>
  <c r="P55" i="1"/>
  <c r="Q55" i="1"/>
  <c r="R55" i="1"/>
  <c r="F55" i="1"/>
  <c r="G43" i="1"/>
  <c r="H43" i="1"/>
  <c r="I43" i="1"/>
  <c r="J43" i="1"/>
  <c r="K43" i="1"/>
  <c r="L43" i="1"/>
  <c r="M43" i="1"/>
  <c r="N43" i="1"/>
  <c r="O43" i="1"/>
  <c r="P43" i="1"/>
  <c r="Q43" i="1"/>
  <c r="R43" i="1"/>
  <c r="F43" i="1"/>
  <c r="G30" i="1"/>
  <c r="H30" i="1"/>
  <c r="I30" i="1"/>
  <c r="J30" i="1"/>
  <c r="K30" i="1"/>
  <c r="L30" i="1"/>
  <c r="M30" i="1"/>
  <c r="N30" i="1"/>
  <c r="O30" i="1"/>
  <c r="P30" i="1"/>
  <c r="Q30" i="1"/>
  <c r="R30" i="1"/>
  <c r="F30" i="1"/>
  <c r="J18" i="1"/>
  <c r="F69" i="1"/>
  <c r="F72" i="1" s="1"/>
  <c r="R69" i="1"/>
  <c r="R72" i="1" s="1"/>
  <c r="O69" i="1"/>
  <c r="O72" i="1" s="1"/>
  <c r="N69" i="1"/>
  <c r="N72" i="1" s="1"/>
  <c r="M69" i="1"/>
  <c r="M72" i="1" s="1"/>
  <c r="L69" i="1"/>
  <c r="L72" i="1" s="1"/>
  <c r="K69" i="1"/>
  <c r="K72" i="1" s="1"/>
  <c r="I69" i="1"/>
  <c r="I72" i="1" s="1"/>
  <c r="H69" i="1"/>
  <c r="H72" i="1" s="1"/>
  <c r="G69" i="1"/>
  <c r="G72" i="1" s="1"/>
  <c r="Q18" i="1"/>
  <c r="R18" i="1"/>
  <c r="E18" i="1"/>
  <c r="P18" i="1"/>
  <c r="O18" i="1"/>
  <c r="N18" i="1"/>
  <c r="M18" i="1"/>
  <c r="L18" i="1"/>
  <c r="K18" i="1"/>
  <c r="I18" i="1"/>
  <c r="H18" i="1"/>
  <c r="G18" i="1"/>
  <c r="F18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E166" i="1"/>
  <c r="F195" i="1"/>
  <c r="H195" i="1"/>
  <c r="I195" i="1"/>
  <c r="J195" i="1"/>
  <c r="K195" i="1"/>
  <c r="L195" i="1"/>
  <c r="M195" i="1"/>
  <c r="N195" i="1"/>
  <c r="O195" i="1"/>
  <c r="P195" i="1"/>
  <c r="Q195" i="1"/>
  <c r="R195" i="1"/>
  <c r="F223" i="1"/>
  <c r="J223" i="1"/>
  <c r="P223" i="1"/>
  <c r="Q223" i="1"/>
  <c r="E223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E284" i="1"/>
  <c r="E110" i="1"/>
  <c r="E55" i="1"/>
  <c r="E340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E312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E253" i="1"/>
  <c r="E195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E139" i="1"/>
  <c r="E82" i="1"/>
  <c r="E30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E155" i="1"/>
  <c r="F31" i="1" l="1"/>
  <c r="F83" i="1"/>
  <c r="E183" i="1"/>
  <c r="E72" i="1" l="1"/>
  <c r="E43" i="1" l="1"/>
  <c r="R122" i="1" l="1"/>
  <c r="R127" i="1" s="1"/>
  <c r="Q122" i="1"/>
  <c r="Q127" i="1" s="1"/>
  <c r="P122" i="1"/>
  <c r="P127" i="1" s="1"/>
  <c r="O122" i="1"/>
  <c r="O127" i="1" s="1"/>
  <c r="N122" i="1"/>
  <c r="N127" i="1" s="1"/>
  <c r="M122" i="1"/>
  <c r="M127" i="1" s="1"/>
  <c r="L122" i="1"/>
  <c r="L127" i="1" s="1"/>
  <c r="K122" i="1"/>
  <c r="K127" i="1" s="1"/>
  <c r="J83" i="1" l="1"/>
  <c r="J224" i="1"/>
  <c r="J254" i="1"/>
  <c r="J313" i="1"/>
  <c r="J341" i="1"/>
  <c r="R300" i="1"/>
  <c r="Q300" i="1"/>
  <c r="P300" i="1"/>
  <c r="O300" i="1"/>
  <c r="N300" i="1"/>
  <c r="M300" i="1"/>
  <c r="L300" i="1"/>
  <c r="K300" i="1"/>
  <c r="I300" i="1"/>
  <c r="H300" i="1"/>
  <c r="G300" i="1"/>
  <c r="F300" i="1"/>
  <c r="E300" i="1"/>
  <c r="D211" i="1"/>
  <c r="O83" i="1"/>
  <c r="R341" i="1" l="1"/>
  <c r="Q341" i="1"/>
  <c r="P341" i="1"/>
  <c r="O341" i="1"/>
  <c r="N341" i="1"/>
  <c r="M341" i="1"/>
  <c r="L341" i="1"/>
  <c r="K341" i="1"/>
  <c r="R313" i="1" l="1"/>
  <c r="P313" i="1"/>
  <c r="Q313" i="1"/>
  <c r="O313" i="1"/>
  <c r="N313" i="1"/>
  <c r="M313" i="1"/>
  <c r="L313" i="1"/>
  <c r="K313" i="1"/>
  <c r="R224" i="1" l="1"/>
  <c r="Q224" i="1"/>
  <c r="P224" i="1"/>
  <c r="O224" i="1"/>
  <c r="N224" i="1"/>
  <c r="M224" i="1"/>
  <c r="L224" i="1"/>
  <c r="K224" i="1"/>
  <c r="E83" i="1" l="1"/>
  <c r="E127" i="1"/>
  <c r="E342" i="1" s="1"/>
  <c r="Q285" i="1" l="1"/>
  <c r="P285" i="1"/>
  <c r="M285" i="1"/>
  <c r="L285" i="1"/>
  <c r="K285" i="1"/>
  <c r="R285" i="1"/>
  <c r="O285" i="1"/>
  <c r="R254" i="1"/>
  <c r="Q254" i="1"/>
  <c r="P254" i="1"/>
  <c r="O254" i="1"/>
  <c r="N254" i="1"/>
  <c r="M254" i="1"/>
  <c r="L254" i="1"/>
  <c r="K254" i="1"/>
  <c r="N196" i="1"/>
  <c r="K196" i="1"/>
  <c r="Q167" i="1"/>
  <c r="R83" i="1"/>
  <c r="Q83" i="1"/>
  <c r="P83" i="1"/>
  <c r="N83" i="1"/>
  <c r="M83" i="1"/>
  <c r="L83" i="1"/>
  <c r="K83" i="1"/>
  <c r="O31" i="1"/>
  <c r="N31" i="1"/>
  <c r="M31" i="1"/>
  <c r="K31" i="1"/>
  <c r="Q196" i="1" l="1"/>
  <c r="O196" i="1"/>
  <c r="P167" i="1"/>
  <c r="R111" i="1"/>
  <c r="L196" i="1"/>
  <c r="K140" i="1"/>
  <c r="M140" i="1"/>
  <c r="Q140" i="1"/>
  <c r="P140" i="1"/>
  <c r="L140" i="1"/>
  <c r="R167" i="1"/>
  <c r="R140" i="1"/>
  <c r="M196" i="1"/>
  <c r="R196" i="1"/>
  <c r="O167" i="1"/>
  <c r="N167" i="1"/>
  <c r="M167" i="1"/>
  <c r="L167" i="1"/>
  <c r="Q111" i="1"/>
  <c r="P111" i="1"/>
  <c r="N111" i="1"/>
  <c r="L111" i="1"/>
  <c r="K111" i="1"/>
  <c r="M111" i="1"/>
  <c r="O111" i="1"/>
  <c r="L31" i="1"/>
  <c r="P196" i="1"/>
  <c r="O140" i="1"/>
  <c r="P31" i="1"/>
  <c r="N140" i="1"/>
  <c r="K167" i="1"/>
  <c r="R31" i="1"/>
  <c r="N285" i="1"/>
  <c r="Q31" i="1"/>
  <c r="K56" i="1"/>
  <c r="M56" i="1"/>
  <c r="O56" i="1"/>
  <c r="Q56" i="1"/>
  <c r="L56" i="1"/>
  <c r="N56" i="1"/>
  <c r="P56" i="1"/>
  <c r="R56" i="1"/>
  <c r="I341" i="1"/>
  <c r="H341" i="1"/>
  <c r="G341" i="1"/>
  <c r="F341" i="1"/>
  <c r="E341" i="1"/>
  <c r="I313" i="1" l="1"/>
  <c r="H313" i="1"/>
  <c r="G313" i="1"/>
  <c r="F313" i="1"/>
  <c r="E313" i="1"/>
  <c r="I285" i="1" l="1"/>
  <c r="H285" i="1"/>
  <c r="G285" i="1"/>
  <c r="F285" i="1"/>
  <c r="E285" i="1"/>
  <c r="I254" i="1" l="1"/>
  <c r="H254" i="1"/>
  <c r="G254" i="1"/>
  <c r="F254" i="1"/>
  <c r="E254" i="1"/>
  <c r="I224" i="1" l="1"/>
  <c r="H224" i="1"/>
  <c r="G224" i="1"/>
  <c r="F224" i="1"/>
  <c r="E224" i="1"/>
  <c r="I196" i="1" l="1"/>
  <c r="H196" i="1"/>
  <c r="G196" i="1"/>
  <c r="F196" i="1"/>
  <c r="E196" i="1" l="1"/>
  <c r="I167" i="1" l="1"/>
  <c r="H167" i="1"/>
  <c r="G167" i="1"/>
  <c r="F167" i="1"/>
  <c r="E167" i="1"/>
  <c r="I140" i="1" l="1"/>
  <c r="H140" i="1"/>
  <c r="G140" i="1"/>
  <c r="F140" i="1"/>
  <c r="E140" i="1"/>
  <c r="I111" i="1" l="1"/>
  <c r="H111" i="1"/>
  <c r="G111" i="1"/>
  <c r="F111" i="1"/>
  <c r="E111" i="1" l="1"/>
  <c r="I83" i="1"/>
  <c r="H83" i="1"/>
  <c r="G83" i="1"/>
  <c r="E343" i="1" l="1"/>
  <c r="I56" i="1"/>
  <c r="H56" i="1"/>
  <c r="G56" i="1"/>
  <c r="E56" i="1"/>
  <c r="F56" i="1"/>
  <c r="F348" i="1" s="1"/>
  <c r="I31" i="1" l="1"/>
  <c r="I348" i="1" s="1"/>
  <c r="H31" i="1"/>
  <c r="H348" i="1" s="1"/>
  <c r="G31" i="1"/>
  <c r="G348" i="1" s="1"/>
  <c r="F344" i="1"/>
  <c r="F345" i="1" s="1"/>
  <c r="E31" i="1" l="1"/>
</calcChain>
</file>

<file path=xl/sharedStrings.xml><?xml version="1.0" encoding="utf-8"?>
<sst xmlns="http://schemas.openxmlformats.org/spreadsheetml/2006/main" count="869" uniqueCount="142">
  <si>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</si>
  <si>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</si>
  <si>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</si>
  <si>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</si>
  <si>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</si>
  <si>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</si>
  <si>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</si>
  <si>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</si>
  <si>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</si>
  <si>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</si>
  <si>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</si>
  <si>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</si>
  <si>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</si>
  <si>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</si>
  <si>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</si>
  <si>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</si>
  <si>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</si>
  <si>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</si>
  <si>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</si>
  <si>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</si>
  <si>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</si>
  <si>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</si>
  <si>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>Компот из кураги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</si>
  <si>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</si>
  <si>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</si>
  <si>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</si>
  <si>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</si>
  <si>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</si>
  <si>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Чай с сахаром с лимоном</t>
  </si>
  <si>
    <t>Печенье</t>
  </si>
  <si>
    <t xml:space="preserve">                                    Директор      ООО "Общепит-Н"  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</si>
  <si>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</si>
  <si>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</si>
  <si>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</si>
  <si>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</si>
  <si>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</si>
  <si>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</si>
  <si>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</si>
  <si>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</si>
  <si>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</si>
  <si>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</si>
  <si>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</si>
  <si>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</si>
  <si>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</si>
  <si>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</si>
  <si>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</si>
  <si>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</si>
  <si>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</si>
  <si>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</si>
  <si>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</si>
  <si>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</si>
  <si>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</si>
  <si>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</si>
  <si>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День 12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</si>
  <si>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</si>
  <si>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t xml:space="preserve"> Суп картофельный с  рисовой крупой</t>
  </si>
  <si>
    <t>200/10</t>
  </si>
  <si>
    <t>Тефтели из говядины с  соусом</t>
  </si>
  <si>
    <t>Сырники из творога с  молоком сгущенным</t>
  </si>
  <si>
    <t>Директор   школы    МОУ СОШ №</t>
  </si>
  <si>
    <t xml:space="preserve">Компот из сухофруктов </t>
  </si>
  <si>
    <t>Суп картофельный с макаронными изделиями ( вермишель )</t>
  </si>
  <si>
    <t>Каша вязкая молочная из пшенной крупы с маслом сливочным</t>
  </si>
  <si>
    <t xml:space="preserve">Рагу из овощей </t>
  </si>
  <si>
    <t>Хлеб пщеничный 1с.</t>
  </si>
  <si>
    <t>Котлеты рыбные с маслом сливочным</t>
  </si>
  <si>
    <t>Компот из смеси сухофруктов</t>
  </si>
  <si>
    <t xml:space="preserve"> Каша гречневая рассыпчатая</t>
  </si>
  <si>
    <t>Напиток апельсиновый</t>
  </si>
  <si>
    <t xml:space="preserve">Оладьи из говяжьей печени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</si>
  <si>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</si>
  <si>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                                                                                                                                             "Утверждаю"</t>
  </si>
  <si>
    <t>Рис отварной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</si>
  <si>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</si>
  <si>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</si>
  <si>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</si>
  <si>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</si>
  <si>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</si>
  <si>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</si>
  <si>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</si>
  <si>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Компот из чернослив</t>
  </si>
  <si>
    <t>Картофель и овощи, тушенные в соусе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</si>
  <si>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</si>
  <si>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</si>
  <si>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</si>
  <si>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</si>
  <si>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</si>
  <si>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</si>
  <si>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</si>
  <si>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</si>
  <si>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</si>
  <si>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Хлеб пшеничный</t>
  </si>
  <si>
    <t>Выход, г</t>
  </si>
  <si>
    <t xml:space="preserve">Компот из смеси сухофруктов </t>
  </si>
  <si>
    <t>День 3</t>
  </si>
  <si>
    <t>Котлеты рубленные из кур, запеченные с соусом сметанным</t>
  </si>
  <si>
    <t xml:space="preserve"> Суп картофельный с бобовыми  (горох)</t>
  </si>
  <si>
    <t>яйцо вареное</t>
  </si>
  <si>
    <t>Овощи натуральные свежие (помидоры)</t>
  </si>
  <si>
    <t>Овощи натуральные свежие (огурцы)</t>
  </si>
  <si>
    <t>Салат из свеклы отварной</t>
  </si>
  <si>
    <t xml:space="preserve"> Суп картофельный с бобовыми (горох) на курином бульоне</t>
  </si>
  <si>
    <t xml:space="preserve">Пряники </t>
  </si>
  <si>
    <t>8.</t>
  </si>
  <si>
    <t>Ряженка</t>
  </si>
  <si>
    <t>Снежок</t>
  </si>
  <si>
    <t>Хлеб ржаной</t>
  </si>
  <si>
    <t xml:space="preserve">                      "___"____________  2023г</t>
  </si>
  <si>
    <t>130/20</t>
  </si>
  <si>
    <t>38,5-46,2</t>
  </si>
  <si>
    <t>39,5-47,4</t>
  </si>
  <si>
    <t>167,5-201</t>
  </si>
  <si>
    <t>1175-1410</t>
  </si>
  <si>
    <t>Норма</t>
  </si>
  <si>
    <t>Итого</t>
  </si>
  <si>
    <t>Кисель плодово-ягодный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</si>
  <si>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</si>
  <si>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</si>
  <si>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</si>
  <si>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</si>
  <si>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>Каша гороховая отварная с маслом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</si>
  <si>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</si>
  <si>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</si>
  <si>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</si>
  <si>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</si>
  <si>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90/150</t>
  </si>
  <si>
    <t>Каша вязкая молочная из риса с маслом сливочным</t>
  </si>
  <si>
    <t>125/25</t>
  </si>
  <si>
    <t>Каша вязкая молочная  ячневаяс маслом сливочным</t>
  </si>
  <si>
    <t>Каша  жидкая молочная из манной крупы с маслом сливочным</t>
  </si>
  <si>
    <t>90/30</t>
  </si>
  <si>
    <t>294/330</t>
  </si>
  <si>
    <t>90/5</t>
  </si>
  <si>
    <t xml:space="preserve">Фрукт свежий, сезонный </t>
  </si>
  <si>
    <t>142/330</t>
  </si>
  <si>
    <t>Курица  отварная с маслом сливочным</t>
  </si>
  <si>
    <t>"01" сентября 2023г</t>
  </si>
  <si>
    <t>150/5</t>
  </si>
  <si>
    <t>Салат из свежей капусты</t>
  </si>
  <si>
    <t>Чай с молоком</t>
  </si>
  <si>
    <t>Гуляш из говядины</t>
  </si>
  <si>
    <t>279/331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</si>
</sst>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2" fontId="8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8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/>
    <xf numFmtId="2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2" fillId="0" borderId="9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2" fillId="0" borderId="1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/>
    <xf numFmtId="2" fontId="0" fillId="2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distributed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2"/>
  <sheetViews>
    <sheetView tabSelected="1" view="pageBreakPreview" topLeftCell="A332" zoomScale="110" zoomScaleNormal="110" zoomScaleSheetLayoutView="110" workbookViewId="0">
      <selection activeCell="E300" sqref="E300"/>
    </sheetView>
  </sheetViews>
  <sheetFormatPr defaultRowHeight="15" x14ac:dyDescent="0.25"/>
  <cols>
    <col min="1" max="1" width="6.42578125" customWidth="1"/>
    <col min="2" max="2" width="5" customWidth="1"/>
    <col min="3" max="3" width="38.7109375" customWidth="1"/>
    <col min="4" max="4" width="8.7109375" customWidth="1"/>
    <col min="5" max="5" width="9.7109375" customWidth="1"/>
    <col min="6" max="6" width="8.140625" customWidth="1"/>
    <col min="7" max="7" width="9.7109375" customWidth="1"/>
    <col min="8" max="8" width="9.140625" customWidth="1"/>
    <col min="9" max="9" width="8.28515625" customWidth="1"/>
    <col min="10" max="10" width="2.28515625" hidden="1" customWidth="1"/>
    <col min="11" max="12" width="7.140625" customWidth="1"/>
    <col min="13" max="13" width="7.42578125" customWidth="1"/>
    <col min="14" max="14" width="7.140625" customWidth="1"/>
    <col min="15" max="15" width="7.42578125" customWidth="1"/>
    <col min="16" max="16" width="6.42578125" customWidth="1"/>
    <col min="17" max="17" width="5.7109375" customWidth="1"/>
    <col min="18" max="18" width="7.140625" customWidth="1"/>
    <col min="19" max="19" width="7.42578125" customWidth="1"/>
    <col min="21" max="21" width="15.42578125" customWidth="1"/>
    <col min="35" max="35" width="5.140625" customWidth="1"/>
  </cols>
  <sheetData>
    <row r="1" spans="1:19" ht="20.25" customHeight="1" x14ac:dyDescent="0.25">
      <c r="A1" s="120" t="s">
        <v>42</v>
      </c>
      <c r="B1" s="120"/>
      <c r="C1" s="120"/>
      <c r="D1" s="126" t="s">
        <v>71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9" ht="15" customHeight="1" x14ac:dyDescent="0.25">
      <c r="A2" s="121" t="s">
        <v>59</v>
      </c>
      <c r="B2" s="121"/>
      <c r="C2" s="121"/>
      <c r="D2" s="125"/>
      <c r="E2" s="125"/>
      <c r="F2" s="125"/>
      <c r="G2" s="125"/>
      <c r="H2" s="125"/>
      <c r="I2" s="125"/>
      <c r="J2" s="10"/>
      <c r="K2" s="127" t="s">
        <v>30</v>
      </c>
      <c r="L2" s="127"/>
      <c r="M2" s="127"/>
      <c r="N2" s="127"/>
      <c r="O2" s="127"/>
      <c r="P2" s="127"/>
      <c r="Q2" s="127"/>
      <c r="R2" s="127"/>
    </row>
    <row r="3" spans="1:19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9" ht="15" customHeight="1" x14ac:dyDescent="0.25">
      <c r="A4" s="122" t="s">
        <v>54</v>
      </c>
      <c r="B4" s="122"/>
      <c r="C4" s="122"/>
      <c r="D4" s="128" t="s">
        <v>70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9" ht="15" customHeight="1" x14ac:dyDescent="0.25">
      <c r="A5" s="123" t="s">
        <v>107</v>
      </c>
      <c r="B5" s="123"/>
      <c r="C5" s="123"/>
      <c r="D5" s="124"/>
      <c r="E5" s="124"/>
      <c r="F5" s="124"/>
      <c r="G5" s="129" t="s">
        <v>136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19" ht="18" customHeight="1" x14ac:dyDescent="0.25">
      <c r="A6" s="130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19" ht="15" customHeight="1" x14ac:dyDescent="0.25">
      <c r="A7" s="134" t="s">
        <v>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</row>
    <row r="8" spans="1:19" ht="15" customHeight="1" x14ac:dyDescent="0.25">
      <c r="A8" s="117" t="s">
        <v>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19" ht="18" customHeight="1" x14ac:dyDescent="0.25">
      <c r="A9" s="131" t="s">
        <v>41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3"/>
    </row>
    <row r="10" spans="1:19" ht="18" customHeight="1" x14ac:dyDescent="0.25">
      <c r="A10" s="101" t="s">
        <v>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9" ht="18" customHeight="1" x14ac:dyDescent="0.25">
      <c r="A11" s="105" t="s">
        <v>31</v>
      </c>
      <c r="B11" s="104" t="s">
        <v>0</v>
      </c>
      <c r="C11" s="105" t="s">
        <v>40</v>
      </c>
      <c r="D11" s="110" t="s">
        <v>89</v>
      </c>
      <c r="E11" s="104" t="s">
        <v>2</v>
      </c>
      <c r="F11" s="106" t="s">
        <v>75</v>
      </c>
      <c r="G11" s="106" t="s">
        <v>76</v>
      </c>
      <c r="H11" s="106" t="s">
        <v>77</v>
      </c>
      <c r="I11" s="104" t="s">
        <v>3</v>
      </c>
      <c r="J11" s="13"/>
      <c r="K11" s="7" t="s">
        <v>78</v>
      </c>
      <c r="L11" s="7"/>
      <c r="M11" s="7"/>
      <c r="N11" s="7"/>
      <c r="O11" s="104" t="s">
        <v>79</v>
      </c>
      <c r="P11" s="104"/>
      <c r="Q11" s="104"/>
      <c r="R11" s="104"/>
    </row>
    <row r="12" spans="1:19" ht="15" customHeight="1" x14ac:dyDescent="0.25">
      <c r="A12" s="105"/>
      <c r="B12" s="104"/>
      <c r="C12" s="105"/>
      <c r="D12" s="110"/>
      <c r="E12" s="104"/>
      <c r="F12" s="107"/>
      <c r="G12" s="107"/>
      <c r="H12" s="107"/>
      <c r="I12" s="104"/>
      <c r="J12" s="13"/>
      <c r="K12" s="34" t="s">
        <v>32</v>
      </c>
      <c r="L12" s="26" t="s">
        <v>33</v>
      </c>
      <c r="M12" s="26" t="s">
        <v>34</v>
      </c>
      <c r="N12" s="26" t="s">
        <v>35</v>
      </c>
      <c r="O12" s="37" t="s">
        <v>36</v>
      </c>
      <c r="P12" s="26" t="s">
        <v>87</v>
      </c>
      <c r="Q12" s="26" t="s">
        <v>38</v>
      </c>
      <c r="R12" s="26" t="s">
        <v>39</v>
      </c>
    </row>
    <row r="13" spans="1:19" ht="27" customHeight="1" x14ac:dyDescent="0.25">
      <c r="A13" s="72">
        <v>175</v>
      </c>
      <c r="B13" s="72" t="s">
        <v>8</v>
      </c>
      <c r="C13" s="48" t="s">
        <v>118</v>
      </c>
      <c r="D13" s="66" t="s">
        <v>56</v>
      </c>
      <c r="E13" s="68">
        <v>23.2</v>
      </c>
      <c r="F13" s="66">
        <v>4.3499999999999996</v>
      </c>
      <c r="G13" s="66">
        <v>9.42</v>
      </c>
      <c r="H13" s="66">
        <v>39.08</v>
      </c>
      <c r="I13" s="66">
        <v>259.36</v>
      </c>
      <c r="J13" s="66">
        <v>195</v>
      </c>
      <c r="K13" s="68">
        <v>127.7</v>
      </c>
      <c r="L13" s="68">
        <v>35.53</v>
      </c>
      <c r="M13" s="68">
        <v>149.6</v>
      </c>
      <c r="N13" s="68">
        <v>0.8</v>
      </c>
      <c r="O13" s="66">
        <v>52.31</v>
      </c>
      <c r="P13" s="68">
        <v>0.1</v>
      </c>
      <c r="Q13" s="66">
        <v>0.55000000000000004</v>
      </c>
      <c r="R13" s="41">
        <v>0.92</v>
      </c>
      <c r="S13" s="25"/>
    </row>
    <row r="14" spans="1:19" ht="15" customHeight="1" x14ac:dyDescent="0.25">
      <c r="A14" s="1"/>
      <c r="B14" s="1" t="s">
        <v>9</v>
      </c>
      <c r="C14" s="30" t="s">
        <v>73</v>
      </c>
      <c r="D14" s="1">
        <v>50</v>
      </c>
      <c r="E14" s="2">
        <v>6.29</v>
      </c>
      <c r="F14" s="2">
        <v>4</v>
      </c>
      <c r="G14" s="2">
        <v>0.7</v>
      </c>
      <c r="H14" s="2">
        <v>21</v>
      </c>
      <c r="I14" s="2">
        <v>106</v>
      </c>
      <c r="J14" s="30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23">
        <v>0</v>
      </c>
      <c r="S14" s="25"/>
    </row>
    <row r="15" spans="1:19" ht="18" customHeight="1" x14ac:dyDescent="0.25">
      <c r="A15" s="31">
        <v>15</v>
      </c>
      <c r="B15" s="1" t="s">
        <v>10</v>
      </c>
      <c r="C15" s="30" t="s">
        <v>119</v>
      </c>
      <c r="D15" s="1">
        <v>10</v>
      </c>
      <c r="E15" s="2">
        <v>9.6</v>
      </c>
      <c r="F15" s="37">
        <v>2.3199999999999998</v>
      </c>
      <c r="G15" s="37">
        <v>2.95</v>
      </c>
      <c r="H15" s="39">
        <v>0</v>
      </c>
      <c r="I15" s="41">
        <v>35.83</v>
      </c>
      <c r="J15" s="36"/>
      <c r="K15" s="41">
        <v>88</v>
      </c>
      <c r="L15" s="41">
        <v>3.5</v>
      </c>
      <c r="M15" s="41">
        <v>50</v>
      </c>
      <c r="N15" s="41">
        <v>0.1</v>
      </c>
      <c r="O15" s="41">
        <v>26</v>
      </c>
      <c r="P15" s="39">
        <v>0</v>
      </c>
      <c r="Q15" s="39">
        <v>0</v>
      </c>
      <c r="R15" s="39">
        <v>0</v>
      </c>
      <c r="S15" s="25"/>
    </row>
    <row r="16" spans="1:19" ht="18" customHeight="1" x14ac:dyDescent="0.25">
      <c r="A16" s="1"/>
      <c r="B16" s="1" t="s">
        <v>14</v>
      </c>
      <c r="C16" s="30" t="s">
        <v>29</v>
      </c>
      <c r="D16" s="1">
        <v>30</v>
      </c>
      <c r="E16" s="2">
        <v>6.3</v>
      </c>
      <c r="F16" s="2">
        <f>2*30/50</f>
        <v>1.2</v>
      </c>
      <c r="G16" s="1">
        <f>2.6*30/50</f>
        <v>1.56</v>
      </c>
      <c r="H16" s="1">
        <f>21.6*30/50</f>
        <v>12.96</v>
      </c>
      <c r="I16" s="2">
        <f>117.3*30/50</f>
        <v>70.38</v>
      </c>
      <c r="J16" s="1"/>
      <c r="K16" s="2">
        <f>33*30/50</f>
        <v>19.8</v>
      </c>
      <c r="L16" s="2">
        <f>6*30/50</f>
        <v>3.6</v>
      </c>
      <c r="M16" s="2">
        <f>27*30/50</f>
        <v>16.2</v>
      </c>
      <c r="N16" s="2">
        <f>0.7*30/50</f>
        <v>0.42</v>
      </c>
      <c r="O16" s="2">
        <f>3.3*30/50</f>
        <v>1.98</v>
      </c>
      <c r="P16" s="23">
        <f>0*30/50</f>
        <v>0</v>
      </c>
      <c r="Q16" s="23">
        <f t="shared" ref="Q16:R16" si="0">0*30/50</f>
        <v>0</v>
      </c>
      <c r="R16" s="23">
        <f t="shared" si="0"/>
        <v>0</v>
      </c>
      <c r="S16" s="25"/>
    </row>
    <row r="17" spans="1:19" ht="18" customHeight="1" x14ac:dyDescent="0.25">
      <c r="A17" s="1">
        <v>382</v>
      </c>
      <c r="B17" s="1" t="s">
        <v>15</v>
      </c>
      <c r="C17" s="36" t="s">
        <v>11</v>
      </c>
      <c r="D17" s="43">
        <v>200</v>
      </c>
      <c r="E17" s="41">
        <v>13</v>
      </c>
      <c r="F17" s="37">
        <v>2.94</v>
      </c>
      <c r="G17" s="37">
        <v>3.42</v>
      </c>
      <c r="H17" s="37">
        <v>17.579999999999998</v>
      </c>
      <c r="I17" s="41">
        <v>118.6</v>
      </c>
      <c r="J17" s="37"/>
      <c r="K17" s="41">
        <v>152.19999999999999</v>
      </c>
      <c r="L17" s="41">
        <v>21.34</v>
      </c>
      <c r="M17" s="41">
        <v>124.56</v>
      </c>
      <c r="N17" s="41">
        <v>0.48</v>
      </c>
      <c r="O17" s="41">
        <v>24.4</v>
      </c>
      <c r="P17" s="41">
        <v>0.06</v>
      </c>
      <c r="Q17" s="38">
        <v>0.17</v>
      </c>
      <c r="R17" s="41">
        <v>1.59</v>
      </c>
      <c r="S17" s="25"/>
    </row>
    <row r="18" spans="1:19" x14ac:dyDescent="0.25">
      <c r="A18" s="103" t="s">
        <v>12</v>
      </c>
      <c r="B18" s="103"/>
      <c r="C18" s="103"/>
      <c r="D18" s="45">
        <v>530</v>
      </c>
      <c r="E18" s="46">
        <f t="shared" ref="E18:R18" si="1">SUM(E13:E17)</f>
        <v>58.389999999999993</v>
      </c>
      <c r="F18" s="46">
        <f t="shared" si="1"/>
        <v>14.809999999999999</v>
      </c>
      <c r="G18" s="46">
        <f t="shared" si="1"/>
        <v>18.05</v>
      </c>
      <c r="H18" s="46">
        <f t="shared" si="1"/>
        <v>90.61999999999999</v>
      </c>
      <c r="I18" s="46">
        <f t="shared" si="1"/>
        <v>590.16999999999996</v>
      </c>
      <c r="J18" s="46">
        <f t="shared" si="1"/>
        <v>195</v>
      </c>
      <c r="K18" s="46">
        <f t="shared" si="1"/>
        <v>399.2</v>
      </c>
      <c r="L18" s="46">
        <f t="shared" si="1"/>
        <v>80.47</v>
      </c>
      <c r="M18" s="46">
        <f t="shared" si="1"/>
        <v>383.86</v>
      </c>
      <c r="N18" s="46">
        <f t="shared" si="1"/>
        <v>2.8000000000000003</v>
      </c>
      <c r="O18" s="46">
        <f t="shared" si="1"/>
        <v>104.69</v>
      </c>
      <c r="P18" s="46">
        <f t="shared" si="1"/>
        <v>0.26</v>
      </c>
      <c r="Q18" s="46">
        <f t="shared" si="1"/>
        <v>1.52</v>
      </c>
      <c r="R18" s="46">
        <f t="shared" si="1"/>
        <v>2.5100000000000002</v>
      </c>
      <c r="S18" s="27"/>
    </row>
    <row r="19" spans="1:19" ht="18" customHeight="1" x14ac:dyDescent="0.25">
      <c r="A19" s="101" t="s">
        <v>13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27"/>
    </row>
    <row r="20" spans="1:19" ht="18" customHeight="1" x14ac:dyDescent="0.25">
      <c r="A20" s="105" t="s">
        <v>31</v>
      </c>
      <c r="B20" s="104" t="s">
        <v>0</v>
      </c>
      <c r="C20" s="105" t="s">
        <v>40</v>
      </c>
      <c r="D20" s="104" t="s">
        <v>89</v>
      </c>
      <c r="E20" s="104" t="s">
        <v>2</v>
      </c>
      <c r="F20" s="106" t="s">
        <v>75</v>
      </c>
      <c r="G20" s="106" t="s">
        <v>76</v>
      </c>
      <c r="H20" s="106" t="s">
        <v>77</v>
      </c>
      <c r="I20" s="104" t="s">
        <v>3</v>
      </c>
      <c r="J20" s="13"/>
      <c r="K20" s="7" t="s">
        <v>78</v>
      </c>
      <c r="L20" s="7"/>
      <c r="M20" s="7"/>
      <c r="N20" s="7"/>
      <c r="O20" s="104" t="s">
        <v>79</v>
      </c>
      <c r="P20" s="104"/>
      <c r="Q20" s="104"/>
      <c r="R20" s="104"/>
    </row>
    <row r="21" spans="1:19" ht="15" customHeight="1" x14ac:dyDescent="0.25">
      <c r="A21" s="105"/>
      <c r="B21" s="104"/>
      <c r="C21" s="105"/>
      <c r="D21" s="104"/>
      <c r="E21" s="104"/>
      <c r="F21" s="107"/>
      <c r="G21" s="107"/>
      <c r="H21" s="107"/>
      <c r="I21" s="104"/>
      <c r="J21" s="13"/>
      <c r="K21" s="34" t="s">
        <v>32</v>
      </c>
      <c r="L21" s="26" t="s">
        <v>33</v>
      </c>
      <c r="M21" s="26" t="s">
        <v>34</v>
      </c>
      <c r="N21" s="26" t="s">
        <v>35</v>
      </c>
      <c r="O21" s="26" t="s">
        <v>36</v>
      </c>
      <c r="P21" s="26" t="s">
        <v>87</v>
      </c>
      <c r="Q21" s="26" t="s">
        <v>38</v>
      </c>
      <c r="R21" s="26" t="s">
        <v>39</v>
      </c>
      <c r="S21" s="28"/>
    </row>
    <row r="22" spans="1:19" ht="19.5" customHeight="1" x14ac:dyDescent="0.25">
      <c r="A22" s="1">
        <v>71</v>
      </c>
      <c r="B22" s="40">
        <v>1</v>
      </c>
      <c r="C22" s="53" t="s">
        <v>98</v>
      </c>
      <c r="D22" s="1">
        <v>60</v>
      </c>
      <c r="E22" s="1">
        <v>13.45</v>
      </c>
      <c r="F22" s="82">
        <v>0.72</v>
      </c>
      <c r="G22" s="82">
        <v>0.12</v>
      </c>
      <c r="H22" s="57">
        <v>2.76</v>
      </c>
      <c r="I22" s="2">
        <v>15.6</v>
      </c>
      <c r="J22" s="30"/>
      <c r="K22" s="2">
        <v>8.4</v>
      </c>
      <c r="L22" s="2">
        <v>12</v>
      </c>
      <c r="M22" s="23">
        <v>0</v>
      </c>
      <c r="N22" s="1">
        <v>0.48</v>
      </c>
      <c r="O22" s="23">
        <v>0</v>
      </c>
      <c r="P22" s="23">
        <v>0</v>
      </c>
      <c r="Q22" s="23">
        <v>0</v>
      </c>
      <c r="R22" s="2">
        <v>10.5</v>
      </c>
      <c r="S22" s="28"/>
    </row>
    <row r="23" spans="1:19" ht="27.75" customHeight="1" x14ac:dyDescent="0.25">
      <c r="A23" s="1">
        <v>104</v>
      </c>
      <c r="B23" s="1" t="s">
        <v>9</v>
      </c>
      <c r="C23" s="4" t="s">
        <v>21</v>
      </c>
      <c r="D23" s="37" t="s">
        <v>123</v>
      </c>
      <c r="E23" s="1">
        <v>28.78</v>
      </c>
      <c r="F23" s="2">
        <f>9*200/220</f>
        <v>8.1818181818181817</v>
      </c>
      <c r="G23" s="2">
        <f>6.3*200/220</f>
        <v>5.7272727272727275</v>
      </c>
      <c r="H23" s="2">
        <f>22.1*200/220</f>
        <v>20.09090909090909</v>
      </c>
      <c r="I23" s="2">
        <f>180.9*200/220</f>
        <v>164.45454545454547</v>
      </c>
      <c r="J23" s="83"/>
      <c r="K23" s="2">
        <f>66.15*200/220</f>
        <v>60.136363636363647</v>
      </c>
      <c r="L23" s="2">
        <f>26.5*200/220</f>
        <v>24.09090909090909</v>
      </c>
      <c r="M23" s="2">
        <f>64.1*200/220</f>
        <v>58.272727272727266</v>
      </c>
      <c r="N23" s="2">
        <f>1.38*200/220</f>
        <v>1.2545454545454546</v>
      </c>
      <c r="O23" s="2">
        <f>0.8*200/220</f>
        <v>0.72727272727272729</v>
      </c>
      <c r="P23" s="2">
        <f>9.48*200/220</f>
        <v>8.6181818181818191</v>
      </c>
      <c r="Q23" s="2">
        <f>1.3*200/220</f>
        <v>1.1818181818181819</v>
      </c>
      <c r="R23" s="2">
        <f>20.03*200/220</f>
        <v>18.209090909090911</v>
      </c>
      <c r="S23" s="28"/>
    </row>
    <row r="24" spans="1:19" ht="18" customHeight="1" x14ac:dyDescent="0.25">
      <c r="A24" s="1">
        <v>282</v>
      </c>
      <c r="B24" s="1" t="s">
        <v>10</v>
      </c>
      <c r="C24" s="5" t="s">
        <v>69</v>
      </c>
      <c r="D24" s="37" t="s">
        <v>132</v>
      </c>
      <c r="E24" s="2">
        <v>60.51</v>
      </c>
      <c r="F24" s="2">
        <v>15.28</v>
      </c>
      <c r="G24" s="2">
        <v>18.46</v>
      </c>
      <c r="H24" s="1">
        <v>6.25</v>
      </c>
      <c r="I24" s="2">
        <v>268.36</v>
      </c>
      <c r="J24" s="30"/>
      <c r="K24" s="2">
        <v>19.600000000000001</v>
      </c>
      <c r="L24" s="2">
        <v>15.09</v>
      </c>
      <c r="M24" s="2">
        <v>223.38</v>
      </c>
      <c r="N24" s="2">
        <v>11.47</v>
      </c>
      <c r="O24" s="1">
        <v>6.48</v>
      </c>
      <c r="P24" s="2">
        <v>0.21</v>
      </c>
      <c r="Q24" s="2">
        <v>6.8</v>
      </c>
      <c r="R24" s="2">
        <v>77.94</v>
      </c>
      <c r="S24" s="25"/>
    </row>
    <row r="25" spans="1:19" ht="18" customHeight="1" x14ac:dyDescent="0.25">
      <c r="A25" s="1">
        <v>309</v>
      </c>
      <c r="B25" s="37" t="s">
        <v>14</v>
      </c>
      <c r="C25" s="50" t="s">
        <v>116</v>
      </c>
      <c r="D25" s="1">
        <v>150</v>
      </c>
      <c r="E25" s="2">
        <v>9.6199999999999992</v>
      </c>
      <c r="F25" s="2">
        <v>5.52</v>
      </c>
      <c r="G25" s="2">
        <v>4.5</v>
      </c>
      <c r="H25" s="2">
        <v>26.45</v>
      </c>
      <c r="I25" s="2">
        <v>168.45</v>
      </c>
      <c r="J25" s="85"/>
      <c r="K25" s="2">
        <v>4.8600000000000003</v>
      </c>
      <c r="L25" s="2">
        <v>21.12</v>
      </c>
      <c r="M25" s="2">
        <v>37.17</v>
      </c>
      <c r="N25" s="2">
        <v>1.1025</v>
      </c>
      <c r="O25" s="23">
        <v>0</v>
      </c>
      <c r="P25" s="2">
        <v>5.2500000000000005E-2</v>
      </c>
      <c r="Q25" s="2">
        <v>0.78</v>
      </c>
      <c r="R25" s="2">
        <v>0</v>
      </c>
      <c r="S25" s="25"/>
    </row>
    <row r="26" spans="1:19" ht="18" customHeight="1" x14ac:dyDescent="0.25">
      <c r="A26" s="1">
        <v>349</v>
      </c>
      <c r="B26" s="1" t="s">
        <v>15</v>
      </c>
      <c r="C26" s="4" t="s">
        <v>60</v>
      </c>
      <c r="D26" s="37">
        <v>200</v>
      </c>
      <c r="E26" s="1">
        <v>7.02</v>
      </c>
      <c r="F26" s="2">
        <v>0.6</v>
      </c>
      <c r="G26" s="2">
        <v>0.09</v>
      </c>
      <c r="H26" s="1">
        <v>32.01</v>
      </c>
      <c r="I26" s="2">
        <v>132.80000000000001</v>
      </c>
      <c r="J26" s="30"/>
      <c r="K26" s="2">
        <v>32.479999999999997</v>
      </c>
      <c r="L26" s="2">
        <v>17.46</v>
      </c>
      <c r="M26" s="2">
        <v>23.44</v>
      </c>
      <c r="N26" s="2">
        <v>0.7</v>
      </c>
      <c r="O26" s="23">
        <v>0</v>
      </c>
      <c r="P26" s="2">
        <v>0.02</v>
      </c>
      <c r="Q26" s="2">
        <v>0.26</v>
      </c>
      <c r="R26" s="2">
        <v>0.73</v>
      </c>
      <c r="S26" s="25"/>
    </row>
    <row r="27" spans="1:19" ht="18" customHeight="1" x14ac:dyDescent="0.25">
      <c r="A27" s="1"/>
      <c r="B27" s="1" t="s">
        <v>16</v>
      </c>
      <c r="C27" s="4" t="s">
        <v>106</v>
      </c>
      <c r="D27" s="1">
        <v>30</v>
      </c>
      <c r="E27" s="2">
        <v>2.64</v>
      </c>
      <c r="F27" s="2">
        <v>1.68</v>
      </c>
      <c r="G27" s="2">
        <v>0.33</v>
      </c>
      <c r="H27" s="1">
        <v>14.82</v>
      </c>
      <c r="I27" s="2">
        <v>68.97</v>
      </c>
      <c r="J27" s="30"/>
      <c r="K27" s="2">
        <v>6.9</v>
      </c>
      <c r="L27" s="2">
        <v>7.5</v>
      </c>
      <c r="M27" s="2">
        <v>31.799999999999997</v>
      </c>
      <c r="N27" s="2">
        <v>0.92999999999999994</v>
      </c>
      <c r="O27" s="23">
        <v>0</v>
      </c>
      <c r="P27" s="23">
        <v>0.03</v>
      </c>
      <c r="Q27" s="3">
        <v>0</v>
      </c>
      <c r="R27" s="2">
        <v>0</v>
      </c>
      <c r="S27" s="25"/>
    </row>
    <row r="28" spans="1:19" ht="18" customHeight="1" x14ac:dyDescent="0.25">
      <c r="A28" s="1"/>
      <c r="B28" s="1" t="s">
        <v>88</v>
      </c>
      <c r="C28" s="36" t="s">
        <v>90</v>
      </c>
      <c r="D28" s="43">
        <v>30</v>
      </c>
      <c r="E28" s="41">
        <v>2.64</v>
      </c>
      <c r="F28" s="41">
        <v>2.37</v>
      </c>
      <c r="G28" s="41">
        <v>0.3</v>
      </c>
      <c r="H28" s="37">
        <v>14.49</v>
      </c>
      <c r="I28" s="41">
        <v>70.14</v>
      </c>
      <c r="J28" s="36"/>
      <c r="K28" s="41">
        <v>6.8999999999999995</v>
      </c>
      <c r="L28" s="41">
        <v>9.8999999999999986</v>
      </c>
      <c r="M28" s="41">
        <v>26.099999999999998</v>
      </c>
      <c r="N28" s="41">
        <v>0.33</v>
      </c>
      <c r="O28" s="39">
        <v>0</v>
      </c>
      <c r="P28" s="39">
        <v>0.03</v>
      </c>
      <c r="Q28" s="38">
        <v>0</v>
      </c>
      <c r="R28" s="41">
        <v>0</v>
      </c>
      <c r="S28" s="25"/>
    </row>
    <row r="29" spans="1:19" ht="18" customHeight="1" x14ac:dyDescent="0.25">
      <c r="A29" s="1">
        <v>386</v>
      </c>
      <c r="B29" s="1" t="s">
        <v>103</v>
      </c>
      <c r="C29" s="30" t="s">
        <v>104</v>
      </c>
      <c r="D29" s="1">
        <v>100</v>
      </c>
      <c r="E29" s="2">
        <v>12.36</v>
      </c>
      <c r="F29" s="2">
        <v>3</v>
      </c>
      <c r="G29" s="2">
        <v>1</v>
      </c>
      <c r="H29" s="2">
        <v>4.2</v>
      </c>
      <c r="I29" s="2">
        <v>40</v>
      </c>
      <c r="J29" s="30"/>
      <c r="K29" s="2">
        <v>124</v>
      </c>
      <c r="L29" s="2">
        <v>14</v>
      </c>
      <c r="M29" s="2">
        <v>92</v>
      </c>
      <c r="N29" s="2">
        <v>0.1</v>
      </c>
      <c r="O29" s="23">
        <v>0</v>
      </c>
      <c r="P29" s="23">
        <v>0.03</v>
      </c>
      <c r="Q29" s="2">
        <v>0.1</v>
      </c>
      <c r="R29" s="2">
        <v>0.3</v>
      </c>
      <c r="S29" s="25"/>
    </row>
    <row r="30" spans="1:19" ht="18" customHeight="1" x14ac:dyDescent="0.25">
      <c r="A30" s="103" t="s">
        <v>12</v>
      </c>
      <c r="B30" s="103"/>
      <c r="C30" s="103"/>
      <c r="D30" s="44">
        <v>893</v>
      </c>
      <c r="E30" s="77">
        <f>SUM(E22:E29)</f>
        <v>137.02000000000001</v>
      </c>
      <c r="F30" s="77">
        <f>SUM(F22:F29)</f>
        <v>37.351818181818182</v>
      </c>
      <c r="G30" s="77">
        <f t="shared" ref="G30:R30" si="2">SUM(G22:G29)</f>
        <v>30.527272727272727</v>
      </c>
      <c r="H30" s="77">
        <f t="shared" si="2"/>
        <v>121.07090909090908</v>
      </c>
      <c r="I30" s="77">
        <f t="shared" si="2"/>
        <v>928.77454545454555</v>
      </c>
      <c r="J30" s="44">
        <f t="shared" si="2"/>
        <v>0</v>
      </c>
      <c r="K30" s="77">
        <f t="shared" si="2"/>
        <v>263.27636363636367</v>
      </c>
      <c r="L30" s="77">
        <f t="shared" si="2"/>
        <v>121.16090909090912</v>
      </c>
      <c r="M30" s="77">
        <f t="shared" si="2"/>
        <v>492.1627272727273</v>
      </c>
      <c r="N30" s="77">
        <f t="shared" si="2"/>
        <v>16.367045454545455</v>
      </c>
      <c r="O30" s="77">
        <f t="shared" si="2"/>
        <v>7.2072727272727279</v>
      </c>
      <c r="P30" s="77">
        <f t="shared" si="2"/>
        <v>8.9906818181818178</v>
      </c>
      <c r="Q30" s="44">
        <f t="shared" si="2"/>
        <v>9.1218181818181812</v>
      </c>
      <c r="R30" s="77">
        <f t="shared" si="2"/>
        <v>107.67909090909092</v>
      </c>
    </row>
    <row r="31" spans="1:19" ht="18" customHeight="1" x14ac:dyDescent="0.25">
      <c r="A31" s="102" t="s">
        <v>18</v>
      </c>
      <c r="B31" s="102"/>
      <c r="C31" s="102"/>
      <c r="D31" s="102"/>
      <c r="E31" s="12">
        <f>E18+E30</f>
        <v>195.41</v>
      </c>
      <c r="F31" s="12">
        <f>F18+F30</f>
        <v>52.161818181818177</v>
      </c>
      <c r="G31" s="12">
        <f>G18+G30</f>
        <v>48.577272727272728</v>
      </c>
      <c r="H31" s="12">
        <f>H18+H30</f>
        <v>211.69090909090909</v>
      </c>
      <c r="I31" s="12">
        <f>I18+I30</f>
        <v>1518.9445454545455</v>
      </c>
      <c r="J31" s="64"/>
      <c r="K31" s="12">
        <f t="shared" ref="K31:R31" si="3">K18+K30</f>
        <v>662.47636363636366</v>
      </c>
      <c r="L31" s="12">
        <f t="shared" si="3"/>
        <v>201.63090909090911</v>
      </c>
      <c r="M31" s="12">
        <f t="shared" si="3"/>
        <v>876.02272727272725</v>
      </c>
      <c r="N31" s="12">
        <f t="shared" si="3"/>
        <v>19.167045454545455</v>
      </c>
      <c r="O31" s="12">
        <f t="shared" si="3"/>
        <v>111.89727272727272</v>
      </c>
      <c r="P31" s="12">
        <f t="shared" si="3"/>
        <v>9.2506818181818176</v>
      </c>
      <c r="Q31" s="12">
        <f t="shared" si="3"/>
        <v>10.641818181818181</v>
      </c>
      <c r="R31" s="12">
        <f t="shared" si="3"/>
        <v>110.18909090909092</v>
      </c>
    </row>
    <row r="32" spans="1:19" ht="15" customHeight="1" x14ac:dyDescent="0.25">
      <c r="A32" s="14"/>
      <c r="B32" s="14"/>
      <c r="C32" s="14"/>
      <c r="D32" s="14"/>
      <c r="E32" s="16"/>
      <c r="F32" s="17"/>
      <c r="G32" s="17"/>
      <c r="H32" s="17"/>
      <c r="I32" s="17"/>
      <c r="J32" s="18"/>
      <c r="K32" s="17"/>
      <c r="L32" s="17"/>
      <c r="M32" s="17"/>
      <c r="N32" s="17"/>
      <c r="O32" s="17"/>
      <c r="P32" s="17"/>
      <c r="Q32" s="17"/>
      <c r="R32" s="17"/>
    </row>
    <row r="33" spans="1:35" ht="15" customHeight="1" x14ac:dyDescent="0.25">
      <c r="A33" s="14"/>
      <c r="B33" s="14"/>
      <c r="C33" s="14"/>
      <c r="D33" s="14"/>
      <c r="E33" s="16"/>
      <c r="F33" s="16"/>
      <c r="G33" s="16"/>
      <c r="H33" s="16"/>
      <c r="I33" s="16"/>
      <c r="J33" s="18"/>
      <c r="K33" s="16"/>
      <c r="L33" s="15"/>
      <c r="M33" s="16"/>
      <c r="N33" s="15"/>
      <c r="O33" s="15"/>
      <c r="P33" s="15"/>
      <c r="Q33" s="15"/>
      <c r="R33" s="16"/>
    </row>
    <row r="34" spans="1:35" ht="18" customHeight="1" x14ac:dyDescent="0.25">
      <c r="A34" s="108" t="s">
        <v>43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ht="18" customHeight="1" x14ac:dyDescent="0.25">
      <c r="A35" s="101" t="s">
        <v>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ht="18" customHeight="1" x14ac:dyDescent="0.25">
      <c r="A36" s="105" t="s">
        <v>31</v>
      </c>
      <c r="B36" s="104" t="s">
        <v>0</v>
      </c>
      <c r="C36" s="105" t="s">
        <v>40</v>
      </c>
      <c r="D36" s="104" t="s">
        <v>92</v>
      </c>
      <c r="E36" s="104" t="s">
        <v>2</v>
      </c>
      <c r="F36" s="105" t="s">
        <v>75</v>
      </c>
      <c r="G36" s="105" t="s">
        <v>76</v>
      </c>
      <c r="H36" s="105" t="s">
        <v>77</v>
      </c>
      <c r="I36" s="104" t="s">
        <v>3</v>
      </c>
      <c r="J36" s="13"/>
      <c r="K36" s="7" t="s">
        <v>78</v>
      </c>
      <c r="L36" s="7"/>
      <c r="M36" s="7"/>
      <c r="N36" s="7"/>
      <c r="O36" s="104" t="s">
        <v>79</v>
      </c>
      <c r="P36" s="104"/>
      <c r="Q36" s="104"/>
      <c r="R36" s="104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5" customHeight="1" x14ac:dyDescent="0.25">
      <c r="A37" s="105"/>
      <c r="B37" s="104"/>
      <c r="C37" s="105"/>
      <c r="D37" s="104"/>
      <c r="E37" s="104"/>
      <c r="F37" s="105"/>
      <c r="G37" s="105"/>
      <c r="H37" s="105"/>
      <c r="I37" s="104"/>
      <c r="J37" s="13"/>
      <c r="K37" s="34" t="s">
        <v>32</v>
      </c>
      <c r="L37" s="26" t="s">
        <v>33</v>
      </c>
      <c r="M37" s="26" t="s">
        <v>34</v>
      </c>
      <c r="N37" s="26" t="s">
        <v>35</v>
      </c>
      <c r="O37" s="26" t="s">
        <v>36</v>
      </c>
      <c r="P37" s="26" t="s">
        <v>87</v>
      </c>
      <c r="Q37" s="26" t="s">
        <v>38</v>
      </c>
      <c r="R37" s="26" t="s">
        <v>39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ht="27.75" customHeight="1" x14ac:dyDescent="0.25">
      <c r="A38" s="1">
        <v>181</v>
      </c>
      <c r="B38" s="1" t="s">
        <v>8</v>
      </c>
      <c r="C38" s="51" t="s">
        <v>121</v>
      </c>
      <c r="D38" s="37" t="s">
        <v>56</v>
      </c>
      <c r="E38" s="2">
        <v>21.81</v>
      </c>
      <c r="F38" s="1">
        <v>4.6500000000000004</v>
      </c>
      <c r="G38" s="1">
        <v>10.050000000000001</v>
      </c>
      <c r="H38" s="2">
        <v>31.1</v>
      </c>
      <c r="I38" s="3">
        <v>233</v>
      </c>
      <c r="J38" s="30"/>
      <c r="K38" s="2">
        <v>192.2</v>
      </c>
      <c r="L38" s="2">
        <v>23.5</v>
      </c>
      <c r="M38" s="2">
        <v>156.1</v>
      </c>
      <c r="N38" s="2">
        <v>0.3</v>
      </c>
      <c r="O38" s="2">
        <v>36.700000000000003</v>
      </c>
      <c r="P38" s="2">
        <v>0.1</v>
      </c>
      <c r="Q38" s="23">
        <v>0</v>
      </c>
      <c r="R38" s="2">
        <v>1.1000000000000001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 ht="18" customHeight="1" x14ac:dyDescent="0.25">
      <c r="A39" s="31"/>
      <c r="B39" s="1" t="s">
        <v>9</v>
      </c>
      <c r="C39" s="30" t="s">
        <v>91</v>
      </c>
      <c r="D39" s="1">
        <v>40</v>
      </c>
      <c r="E39" s="2">
        <v>3.52</v>
      </c>
      <c r="F39" s="2">
        <v>2.4</v>
      </c>
      <c r="G39" s="2">
        <v>0.4</v>
      </c>
      <c r="H39" s="2">
        <v>12.6</v>
      </c>
      <c r="I39" s="2">
        <v>63.6</v>
      </c>
      <c r="J39" s="64"/>
      <c r="K39" s="2">
        <v>6.9</v>
      </c>
      <c r="L39" s="2">
        <v>9.9</v>
      </c>
      <c r="M39" s="2">
        <v>26.1</v>
      </c>
      <c r="N39" s="2">
        <v>0.6</v>
      </c>
      <c r="O39" s="23">
        <v>0</v>
      </c>
      <c r="P39" s="2">
        <v>0.1</v>
      </c>
      <c r="Q39" s="2">
        <v>0.5</v>
      </c>
      <c r="R39" s="23">
        <v>0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 ht="18" customHeight="1" x14ac:dyDescent="0.25">
      <c r="A40" s="1">
        <v>209</v>
      </c>
      <c r="B40" s="1" t="s">
        <v>10</v>
      </c>
      <c r="C40" s="30" t="s">
        <v>97</v>
      </c>
      <c r="D40" s="37">
        <v>40</v>
      </c>
      <c r="E40" s="2">
        <v>11</v>
      </c>
      <c r="F40" s="2">
        <v>5.08</v>
      </c>
      <c r="G40" s="2">
        <v>4.5999999999999996</v>
      </c>
      <c r="H40" s="2">
        <v>0.28000000000000003</v>
      </c>
      <c r="I40" s="2">
        <v>63</v>
      </c>
      <c r="J40" s="30"/>
      <c r="K40" s="2">
        <v>22</v>
      </c>
      <c r="L40" s="2">
        <v>4.8</v>
      </c>
      <c r="M40" s="2">
        <v>76.8</v>
      </c>
      <c r="N40" s="2">
        <v>1</v>
      </c>
      <c r="O40" s="2">
        <v>100</v>
      </c>
      <c r="P40" s="2">
        <v>0.03</v>
      </c>
      <c r="Q40" s="2">
        <v>0.08</v>
      </c>
      <c r="R40" s="23">
        <v>0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 ht="18" customHeight="1" x14ac:dyDescent="0.25">
      <c r="A41" s="1"/>
      <c r="B41" s="1" t="s">
        <v>14</v>
      </c>
      <c r="C41" s="79" t="s">
        <v>133</v>
      </c>
      <c r="D41" s="69">
        <v>200</v>
      </c>
      <c r="E41" s="70">
        <v>50</v>
      </c>
      <c r="F41" s="90">
        <v>0.86</v>
      </c>
      <c r="G41" s="90">
        <v>0.88</v>
      </c>
      <c r="H41" s="90">
        <v>21.6</v>
      </c>
      <c r="I41" s="70">
        <v>103.4</v>
      </c>
      <c r="J41" s="91"/>
      <c r="K41" s="41">
        <v>35.200000000000003</v>
      </c>
      <c r="L41" s="41">
        <v>19.8</v>
      </c>
      <c r="M41" s="41">
        <v>24.2</v>
      </c>
      <c r="N41" s="41">
        <v>4.8</v>
      </c>
      <c r="O41" s="39">
        <v>0</v>
      </c>
      <c r="P41" s="41">
        <v>0.03</v>
      </c>
      <c r="Q41" s="41">
        <v>0.67</v>
      </c>
      <c r="R41" s="41">
        <v>22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ht="18" customHeight="1" x14ac:dyDescent="0.25">
      <c r="A42" s="1">
        <v>379</v>
      </c>
      <c r="B42" s="1" t="s">
        <v>15</v>
      </c>
      <c r="C42" s="36" t="s">
        <v>19</v>
      </c>
      <c r="D42" s="1">
        <v>200</v>
      </c>
      <c r="E42" s="2">
        <v>13.95</v>
      </c>
      <c r="F42" s="2">
        <v>3.6</v>
      </c>
      <c r="G42" s="2">
        <v>2.7</v>
      </c>
      <c r="H42" s="2">
        <v>28.3</v>
      </c>
      <c r="I42" s="2">
        <v>151.80000000000001</v>
      </c>
      <c r="J42" s="30"/>
      <c r="K42" s="2">
        <v>100.3</v>
      </c>
      <c r="L42" s="2">
        <v>11.7</v>
      </c>
      <c r="M42" s="2">
        <v>75</v>
      </c>
      <c r="N42" s="2">
        <v>0.1</v>
      </c>
      <c r="O42" s="23">
        <v>0</v>
      </c>
      <c r="P42" s="2">
        <v>4.7</v>
      </c>
      <c r="Q42" s="2">
        <v>0.1</v>
      </c>
      <c r="R42" s="2">
        <v>1.1000000000000001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ht="18" customHeight="1" x14ac:dyDescent="0.25">
      <c r="A43" s="103" t="s">
        <v>12</v>
      </c>
      <c r="B43" s="103"/>
      <c r="C43" s="103"/>
      <c r="D43" s="42">
        <v>690</v>
      </c>
      <c r="E43" s="12">
        <f>SUM(E38:E42)</f>
        <v>100.28</v>
      </c>
      <c r="F43" s="26">
        <f>SUM(F38:F42)</f>
        <v>16.59</v>
      </c>
      <c r="G43" s="26">
        <f t="shared" ref="G43:R43" si="4">SUM(G38:G42)</f>
        <v>18.630000000000003</v>
      </c>
      <c r="H43" s="26">
        <f t="shared" si="4"/>
        <v>93.88000000000001</v>
      </c>
      <c r="I43" s="12">
        <f t="shared" si="4"/>
        <v>614.79999999999995</v>
      </c>
      <c r="J43" s="26">
        <f t="shared" si="4"/>
        <v>0</v>
      </c>
      <c r="K43" s="12">
        <f t="shared" si="4"/>
        <v>356.6</v>
      </c>
      <c r="L43" s="12">
        <f t="shared" si="4"/>
        <v>69.7</v>
      </c>
      <c r="M43" s="12">
        <f t="shared" si="4"/>
        <v>358.2</v>
      </c>
      <c r="N43" s="12">
        <f t="shared" si="4"/>
        <v>6.7999999999999989</v>
      </c>
      <c r="O43" s="12">
        <f t="shared" si="4"/>
        <v>136.69999999999999</v>
      </c>
      <c r="P43" s="26">
        <f t="shared" si="4"/>
        <v>4.96</v>
      </c>
      <c r="Q43" s="26">
        <f t="shared" si="4"/>
        <v>1.35</v>
      </c>
      <c r="R43" s="12">
        <f t="shared" si="4"/>
        <v>24.200000000000003</v>
      </c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18" customHeight="1" x14ac:dyDescent="0.25">
      <c r="A44" s="101" t="s">
        <v>13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35" ht="18" customHeight="1" x14ac:dyDescent="0.25">
      <c r="A45" s="105" t="s">
        <v>31</v>
      </c>
      <c r="B45" s="104" t="s">
        <v>0</v>
      </c>
      <c r="C45" s="105" t="s">
        <v>40</v>
      </c>
      <c r="D45" s="104" t="s">
        <v>89</v>
      </c>
      <c r="E45" s="104" t="s">
        <v>2</v>
      </c>
      <c r="F45" s="106" t="s">
        <v>75</v>
      </c>
      <c r="G45" s="106" t="s">
        <v>76</v>
      </c>
      <c r="H45" s="106" t="s">
        <v>77</v>
      </c>
      <c r="I45" s="104" t="s">
        <v>3</v>
      </c>
      <c r="J45" s="13"/>
      <c r="K45" s="7" t="s">
        <v>78</v>
      </c>
      <c r="L45" s="7"/>
      <c r="M45" s="7"/>
      <c r="N45" s="7"/>
      <c r="O45" s="104" t="s">
        <v>79</v>
      </c>
      <c r="P45" s="104"/>
      <c r="Q45" s="104"/>
      <c r="R45" s="104"/>
    </row>
    <row r="46" spans="1:35" ht="15" customHeight="1" x14ac:dyDescent="0.25">
      <c r="A46" s="105"/>
      <c r="B46" s="104"/>
      <c r="C46" s="105"/>
      <c r="D46" s="104"/>
      <c r="E46" s="104"/>
      <c r="F46" s="107"/>
      <c r="G46" s="107"/>
      <c r="H46" s="107"/>
      <c r="I46" s="104"/>
      <c r="J46" s="13"/>
      <c r="K46" s="34" t="s">
        <v>32</v>
      </c>
      <c r="L46" s="26" t="s">
        <v>33</v>
      </c>
      <c r="M46" s="26" t="s">
        <v>34</v>
      </c>
      <c r="N46" s="26" t="s">
        <v>35</v>
      </c>
      <c r="O46" s="26" t="s">
        <v>36</v>
      </c>
      <c r="P46" s="26" t="s">
        <v>87</v>
      </c>
      <c r="Q46" s="26" t="s">
        <v>38</v>
      </c>
      <c r="R46" s="26" t="s">
        <v>39</v>
      </c>
    </row>
    <row r="47" spans="1:35" ht="18" customHeight="1" x14ac:dyDescent="0.25">
      <c r="A47" s="54">
        <v>71</v>
      </c>
      <c r="B47" s="40" t="s">
        <v>8</v>
      </c>
      <c r="C47" s="53" t="s">
        <v>99</v>
      </c>
      <c r="D47" s="40">
        <v>60</v>
      </c>
      <c r="E47" s="60">
        <v>9.4700000000000006</v>
      </c>
      <c r="F47" s="87">
        <v>0.5</v>
      </c>
      <c r="G47" s="97">
        <v>0</v>
      </c>
      <c r="H47" s="87">
        <v>2</v>
      </c>
      <c r="I47" s="60">
        <v>9.6</v>
      </c>
      <c r="J47" s="30"/>
      <c r="K47" s="60">
        <v>13.8</v>
      </c>
      <c r="L47" s="23">
        <v>0</v>
      </c>
      <c r="M47" s="1">
        <v>0</v>
      </c>
      <c r="N47" s="2">
        <v>0.3</v>
      </c>
      <c r="O47" s="1">
        <v>0</v>
      </c>
      <c r="P47" s="1">
        <v>0</v>
      </c>
      <c r="Q47" s="1">
        <v>0</v>
      </c>
      <c r="R47" s="2">
        <v>3</v>
      </c>
    </row>
    <row r="48" spans="1:35" ht="18" customHeight="1" x14ac:dyDescent="0.25">
      <c r="A48" s="1">
        <v>108</v>
      </c>
      <c r="B48" s="1" t="s">
        <v>9</v>
      </c>
      <c r="C48" s="4" t="s">
        <v>23</v>
      </c>
      <c r="D48" s="49">
        <v>200</v>
      </c>
      <c r="E48" s="2">
        <v>8.4499999999999993</v>
      </c>
      <c r="F48" s="2">
        <v>5.2</v>
      </c>
      <c r="G48" s="2">
        <v>6.3</v>
      </c>
      <c r="H48" s="2">
        <v>29</v>
      </c>
      <c r="I48" s="2">
        <v>193.5</v>
      </c>
      <c r="J48" s="30"/>
      <c r="K48" s="2">
        <v>86</v>
      </c>
      <c r="L48" s="2">
        <v>7.5</v>
      </c>
      <c r="M48" s="2">
        <v>14.7</v>
      </c>
      <c r="N48" s="2">
        <v>0.8</v>
      </c>
      <c r="O48" s="2">
        <v>1.2</v>
      </c>
      <c r="P48" s="2">
        <v>2.4</v>
      </c>
      <c r="Q48" s="2">
        <v>0.2</v>
      </c>
      <c r="R48" s="2">
        <v>1.9</v>
      </c>
      <c r="S48" s="25"/>
    </row>
    <row r="49" spans="1:19" ht="18" customHeight="1" x14ac:dyDescent="0.25">
      <c r="A49" s="1">
        <v>234</v>
      </c>
      <c r="B49" s="1" t="s">
        <v>10</v>
      </c>
      <c r="C49" s="6" t="s">
        <v>65</v>
      </c>
      <c r="D49" s="1" t="s">
        <v>132</v>
      </c>
      <c r="E49" s="1">
        <v>29.82</v>
      </c>
      <c r="F49" s="2">
        <v>12.7</v>
      </c>
      <c r="G49" s="2">
        <v>16.2</v>
      </c>
      <c r="H49" s="2">
        <v>10.1</v>
      </c>
      <c r="I49" s="2">
        <v>236.6</v>
      </c>
      <c r="J49" s="33"/>
      <c r="K49" s="2">
        <v>126.1</v>
      </c>
      <c r="L49" s="23">
        <v>0</v>
      </c>
      <c r="M49" s="23">
        <v>0</v>
      </c>
      <c r="N49" s="2">
        <v>0.9</v>
      </c>
      <c r="O49" s="23">
        <v>0</v>
      </c>
      <c r="P49" s="2">
        <v>0.2</v>
      </c>
      <c r="Q49" s="23">
        <v>0</v>
      </c>
      <c r="R49" s="2">
        <v>6.1</v>
      </c>
      <c r="S49" s="25"/>
    </row>
    <row r="50" spans="1:19" ht="18" customHeight="1" x14ac:dyDescent="0.25">
      <c r="A50" s="1">
        <v>304</v>
      </c>
      <c r="B50" s="1" t="s">
        <v>14</v>
      </c>
      <c r="C50" s="30" t="s">
        <v>72</v>
      </c>
      <c r="D50" s="1">
        <v>150</v>
      </c>
      <c r="E50" s="2">
        <v>14.61</v>
      </c>
      <c r="F50" s="2">
        <v>3.8</v>
      </c>
      <c r="G50" s="2">
        <v>6.1</v>
      </c>
      <c r="H50" s="2">
        <v>41.4</v>
      </c>
      <c r="I50" s="2">
        <v>235.7</v>
      </c>
      <c r="J50" s="33"/>
      <c r="K50" s="2">
        <v>140.80000000000001</v>
      </c>
      <c r="L50" s="2">
        <v>115.2</v>
      </c>
      <c r="M50" s="2">
        <v>392.1</v>
      </c>
      <c r="N50" s="2">
        <v>3.6</v>
      </c>
      <c r="O50" s="2">
        <v>0.1</v>
      </c>
      <c r="P50" s="2">
        <v>42.8</v>
      </c>
      <c r="Q50" s="2">
        <v>4.5</v>
      </c>
      <c r="R50" s="24">
        <v>0</v>
      </c>
      <c r="S50" s="25"/>
    </row>
    <row r="51" spans="1:19" ht="18" customHeight="1" x14ac:dyDescent="0.25">
      <c r="A51" s="1"/>
      <c r="B51" s="1" t="s">
        <v>15</v>
      </c>
      <c r="C51" s="4" t="s">
        <v>74</v>
      </c>
      <c r="D51" s="1">
        <v>200</v>
      </c>
      <c r="E51" s="2">
        <v>12</v>
      </c>
      <c r="F51" s="2">
        <v>0.2</v>
      </c>
      <c r="G51" s="2">
        <v>0</v>
      </c>
      <c r="H51" s="2">
        <v>3.9</v>
      </c>
      <c r="I51" s="2">
        <v>16</v>
      </c>
      <c r="J51" s="33"/>
      <c r="K51" s="2">
        <v>0.24</v>
      </c>
      <c r="L51" s="2">
        <v>0.2</v>
      </c>
      <c r="M51" s="2">
        <v>0.5</v>
      </c>
      <c r="N51" s="2">
        <v>7</v>
      </c>
      <c r="O51" s="23">
        <v>0</v>
      </c>
      <c r="P51" s="2">
        <v>0.1</v>
      </c>
      <c r="Q51" s="2">
        <v>0</v>
      </c>
      <c r="R51" s="2">
        <v>6</v>
      </c>
      <c r="S51" s="25"/>
    </row>
    <row r="52" spans="1:19" ht="18" customHeight="1" x14ac:dyDescent="0.25">
      <c r="A52" s="1"/>
      <c r="B52" s="1" t="s">
        <v>16</v>
      </c>
      <c r="C52" s="4" t="s">
        <v>106</v>
      </c>
      <c r="D52" s="1">
        <v>30</v>
      </c>
      <c r="E52" s="2">
        <v>2.64</v>
      </c>
      <c r="F52" s="2">
        <v>1.68</v>
      </c>
      <c r="G52" s="2">
        <v>0.33</v>
      </c>
      <c r="H52" s="2">
        <v>14.82</v>
      </c>
      <c r="I52" s="2">
        <v>68.97</v>
      </c>
      <c r="J52" s="33"/>
      <c r="K52" s="2">
        <v>6.9</v>
      </c>
      <c r="L52" s="2">
        <v>7.5</v>
      </c>
      <c r="M52" s="2">
        <v>31.799999999999997</v>
      </c>
      <c r="N52" s="2">
        <v>0.92999999999999994</v>
      </c>
      <c r="O52" s="23">
        <v>0</v>
      </c>
      <c r="P52" s="2">
        <v>0.03</v>
      </c>
      <c r="Q52" s="2">
        <v>0</v>
      </c>
      <c r="R52" s="23">
        <v>0</v>
      </c>
      <c r="S52" s="25"/>
    </row>
    <row r="53" spans="1:19" ht="18" customHeight="1" x14ac:dyDescent="0.25">
      <c r="A53" s="1"/>
      <c r="B53" s="1" t="s">
        <v>88</v>
      </c>
      <c r="C53" s="30" t="s">
        <v>90</v>
      </c>
      <c r="D53" s="1">
        <v>30</v>
      </c>
      <c r="E53" s="41">
        <v>2.64</v>
      </c>
      <c r="F53" s="2">
        <v>2.37</v>
      </c>
      <c r="G53" s="2">
        <v>0.3</v>
      </c>
      <c r="H53" s="2">
        <v>14.49</v>
      </c>
      <c r="I53" s="2">
        <v>70.14</v>
      </c>
      <c r="J53" s="30"/>
      <c r="K53" s="2">
        <v>6.8999999999999995</v>
      </c>
      <c r="L53" s="2">
        <v>9.8999999999999986</v>
      </c>
      <c r="M53" s="2">
        <v>26.099999999999998</v>
      </c>
      <c r="N53" s="2">
        <v>0.33</v>
      </c>
      <c r="O53" s="23">
        <v>0</v>
      </c>
      <c r="P53" s="2">
        <v>0.03</v>
      </c>
      <c r="Q53" s="2">
        <v>0</v>
      </c>
      <c r="R53" s="23">
        <v>0</v>
      </c>
      <c r="S53" s="25"/>
    </row>
    <row r="54" spans="1:19" ht="18" customHeight="1" x14ac:dyDescent="0.25">
      <c r="A54" s="1">
        <v>386</v>
      </c>
      <c r="B54" s="1" t="s">
        <v>103</v>
      </c>
      <c r="C54" s="30" t="s">
        <v>105</v>
      </c>
      <c r="D54" s="1">
        <v>100</v>
      </c>
      <c r="E54" s="2">
        <v>11.33</v>
      </c>
      <c r="F54" s="2">
        <v>2.7</v>
      </c>
      <c r="G54" s="2">
        <v>2.5</v>
      </c>
      <c r="H54" s="2">
        <v>10.8</v>
      </c>
      <c r="I54" s="2">
        <v>79</v>
      </c>
      <c r="J54" s="30"/>
      <c r="K54" s="2">
        <v>121</v>
      </c>
      <c r="L54" s="2">
        <v>15</v>
      </c>
      <c r="M54" s="2">
        <v>94</v>
      </c>
      <c r="N54" s="2">
        <v>0.1</v>
      </c>
      <c r="O54" s="2">
        <v>20</v>
      </c>
      <c r="P54" s="2">
        <v>4.4999999999999998E-2</v>
      </c>
      <c r="Q54" s="2">
        <v>0.1</v>
      </c>
      <c r="R54" s="2">
        <v>0.9</v>
      </c>
      <c r="S54" s="25"/>
    </row>
    <row r="55" spans="1:19" ht="18" customHeight="1" x14ac:dyDescent="0.25">
      <c r="A55" s="103" t="s">
        <v>12</v>
      </c>
      <c r="B55" s="103"/>
      <c r="C55" s="103"/>
      <c r="D55" s="42">
        <v>865</v>
      </c>
      <c r="E55" s="81">
        <f>SUM(E47:E54)</f>
        <v>90.96</v>
      </c>
      <c r="F55" s="42">
        <f>SUM(F47:F54)</f>
        <v>29.15</v>
      </c>
      <c r="G55" s="42">
        <f t="shared" ref="G55:R55" si="5">SUM(G47:G54)</f>
        <v>31.73</v>
      </c>
      <c r="H55" s="42">
        <f t="shared" si="5"/>
        <v>126.50999999999999</v>
      </c>
      <c r="I55" s="42">
        <f t="shared" si="5"/>
        <v>909.51</v>
      </c>
      <c r="J55" s="42">
        <f t="shared" si="5"/>
        <v>0</v>
      </c>
      <c r="K55" s="42">
        <f t="shared" si="5"/>
        <v>501.73999999999995</v>
      </c>
      <c r="L55" s="81">
        <f t="shared" si="5"/>
        <v>155.30000000000001</v>
      </c>
      <c r="M55" s="81">
        <f t="shared" si="5"/>
        <v>559.20000000000005</v>
      </c>
      <c r="N55" s="42">
        <f t="shared" si="5"/>
        <v>13.959999999999999</v>
      </c>
      <c r="O55" s="81">
        <f t="shared" si="5"/>
        <v>21.3</v>
      </c>
      <c r="P55" s="81">
        <f t="shared" si="5"/>
        <v>45.605000000000004</v>
      </c>
      <c r="Q55" s="81">
        <f t="shared" si="5"/>
        <v>4.8</v>
      </c>
      <c r="R55" s="81">
        <f t="shared" si="5"/>
        <v>17.899999999999999</v>
      </c>
    </row>
    <row r="56" spans="1:19" ht="18" customHeight="1" x14ac:dyDescent="0.25">
      <c r="A56" s="102" t="s">
        <v>18</v>
      </c>
      <c r="B56" s="102"/>
      <c r="C56" s="102"/>
      <c r="D56" s="102"/>
      <c r="E56" s="12">
        <f>E43+E55</f>
        <v>191.24</v>
      </c>
      <c r="F56" s="12">
        <f>F43+F55</f>
        <v>45.739999999999995</v>
      </c>
      <c r="G56" s="12">
        <f>G43+G55</f>
        <v>50.36</v>
      </c>
      <c r="H56" s="12">
        <f>H43+H55</f>
        <v>220.39</v>
      </c>
      <c r="I56" s="12">
        <f>I43+I55</f>
        <v>1524.31</v>
      </c>
      <c r="J56" s="64"/>
      <c r="K56" s="12">
        <f t="shared" ref="K56:R56" si="6">K43+K55</f>
        <v>858.33999999999992</v>
      </c>
      <c r="L56" s="12">
        <f t="shared" si="6"/>
        <v>225</v>
      </c>
      <c r="M56" s="12">
        <f t="shared" si="6"/>
        <v>917.40000000000009</v>
      </c>
      <c r="N56" s="12">
        <f t="shared" si="6"/>
        <v>20.759999999999998</v>
      </c>
      <c r="O56" s="12">
        <f t="shared" si="6"/>
        <v>158</v>
      </c>
      <c r="P56" s="12">
        <f t="shared" si="6"/>
        <v>50.565000000000005</v>
      </c>
      <c r="Q56" s="12">
        <f t="shared" si="6"/>
        <v>6.15</v>
      </c>
      <c r="R56" s="12">
        <f t="shared" si="6"/>
        <v>42.1</v>
      </c>
    </row>
    <row r="57" spans="1:19" ht="15" customHeight="1" x14ac:dyDescent="0.25">
      <c r="A57" s="14"/>
      <c r="B57" s="14"/>
      <c r="C57" s="14"/>
      <c r="D57" s="14"/>
      <c r="E57" s="15"/>
      <c r="F57" s="16"/>
      <c r="G57" s="16"/>
      <c r="H57" s="16"/>
      <c r="I57" s="16"/>
      <c r="J57" s="18"/>
      <c r="K57" s="16"/>
      <c r="L57" s="15"/>
      <c r="M57" s="16"/>
      <c r="N57" s="16"/>
      <c r="O57" s="16"/>
      <c r="P57" s="15"/>
      <c r="Q57" s="15"/>
      <c r="R57" s="15"/>
    </row>
    <row r="58" spans="1:19" ht="15" customHeight="1" x14ac:dyDescent="0.25">
      <c r="A58" s="14"/>
      <c r="B58" s="14"/>
      <c r="C58" s="14"/>
      <c r="D58" s="14"/>
      <c r="E58" s="15"/>
      <c r="F58" s="16"/>
      <c r="G58" s="16"/>
      <c r="H58" s="16"/>
      <c r="I58" s="16"/>
      <c r="J58" s="18"/>
      <c r="K58" s="16"/>
      <c r="L58" s="15"/>
      <c r="M58" s="16"/>
      <c r="N58" s="16"/>
      <c r="O58" s="16"/>
      <c r="P58" s="15"/>
      <c r="Q58" s="15"/>
      <c r="R58" s="15"/>
    </row>
    <row r="59" spans="1:19" ht="15" customHeight="1" x14ac:dyDescent="0.25">
      <c r="A59" s="14"/>
      <c r="B59" s="14"/>
      <c r="C59" s="14"/>
      <c r="D59" s="14"/>
      <c r="E59" s="15"/>
      <c r="F59" s="16"/>
      <c r="G59" s="16"/>
      <c r="H59" s="16"/>
      <c r="I59" s="16"/>
      <c r="J59" s="18"/>
      <c r="K59" s="16"/>
      <c r="L59" s="15"/>
      <c r="M59" s="16"/>
      <c r="N59" s="16"/>
      <c r="O59" s="16"/>
      <c r="P59" s="15"/>
      <c r="Q59" s="15"/>
      <c r="R59" s="15"/>
    </row>
    <row r="60" spans="1:19" ht="15" customHeight="1" x14ac:dyDescent="0.25">
      <c r="A60" s="14"/>
      <c r="B60" s="14"/>
      <c r="C60" s="14"/>
      <c r="D60" s="14"/>
      <c r="E60" s="15"/>
      <c r="F60" s="16"/>
      <c r="G60" s="16"/>
      <c r="H60" s="16"/>
      <c r="I60" s="16"/>
      <c r="J60" s="18"/>
      <c r="K60" s="16"/>
      <c r="L60" s="15"/>
      <c r="M60" s="16"/>
      <c r="N60" s="16"/>
      <c r="O60" s="16"/>
      <c r="P60" s="15"/>
      <c r="Q60" s="15"/>
      <c r="R60" s="15"/>
    </row>
    <row r="61" spans="1:19" ht="15" customHeight="1" x14ac:dyDescent="0.25">
      <c r="A61" s="14"/>
      <c r="B61" s="14"/>
      <c r="C61" s="14"/>
      <c r="D61" s="14"/>
      <c r="E61" s="15"/>
      <c r="F61" s="16"/>
      <c r="G61" s="16"/>
      <c r="H61" s="16"/>
      <c r="I61" s="16"/>
      <c r="J61" s="18"/>
      <c r="K61" s="16"/>
      <c r="L61" s="15"/>
      <c r="M61" s="16"/>
      <c r="N61" s="16"/>
      <c r="O61" s="16"/>
      <c r="P61" s="15"/>
      <c r="Q61" s="15"/>
      <c r="R61" s="15"/>
    </row>
    <row r="62" spans="1:19" ht="15" customHeight="1" x14ac:dyDescent="0.25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19" ht="15" customHeight="1" x14ac:dyDescent="0.25">
      <c r="A63" s="14"/>
      <c r="B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19" ht="15" customHeight="1" x14ac:dyDescent="0.25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19" ht="18" customHeight="1" x14ac:dyDescent="0.25">
      <c r="A65" s="114" t="s">
        <v>94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6"/>
    </row>
    <row r="66" spans="1:19" ht="18" customHeight="1" x14ac:dyDescent="0.25">
      <c r="A66" s="101" t="s">
        <v>4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1:19" ht="18" customHeight="1" x14ac:dyDescent="0.25">
      <c r="A67" s="106" t="s">
        <v>31</v>
      </c>
      <c r="B67" s="135" t="s">
        <v>0</v>
      </c>
      <c r="C67" s="106" t="s">
        <v>40</v>
      </c>
      <c r="D67" s="135" t="s">
        <v>92</v>
      </c>
      <c r="E67" s="135" t="s">
        <v>2</v>
      </c>
      <c r="F67" s="106" t="s">
        <v>75</v>
      </c>
      <c r="G67" s="106" t="s">
        <v>76</v>
      </c>
      <c r="H67" s="106" t="s">
        <v>77</v>
      </c>
      <c r="I67" s="135" t="s">
        <v>3</v>
      </c>
      <c r="J67" s="13"/>
      <c r="K67" s="7" t="s">
        <v>78</v>
      </c>
      <c r="L67" s="7"/>
      <c r="M67" s="7"/>
      <c r="N67" s="7"/>
      <c r="O67" s="137" t="s">
        <v>79</v>
      </c>
      <c r="P67" s="138"/>
      <c r="Q67" s="138"/>
      <c r="R67" s="139"/>
    </row>
    <row r="68" spans="1:19" ht="15" customHeight="1" x14ac:dyDescent="0.25">
      <c r="A68" s="107"/>
      <c r="B68" s="136"/>
      <c r="C68" s="107"/>
      <c r="D68" s="136"/>
      <c r="E68" s="136"/>
      <c r="F68" s="107"/>
      <c r="G68" s="107"/>
      <c r="H68" s="107"/>
      <c r="I68" s="136"/>
      <c r="J68" s="13"/>
      <c r="K68" s="34" t="s">
        <v>32</v>
      </c>
      <c r="L68" s="26" t="s">
        <v>33</v>
      </c>
      <c r="M68" s="26" t="s">
        <v>34</v>
      </c>
      <c r="N68" s="26" t="s">
        <v>35</v>
      </c>
      <c r="O68" s="26" t="s">
        <v>36</v>
      </c>
      <c r="P68" s="26" t="s">
        <v>87</v>
      </c>
      <c r="Q68" s="26" t="s">
        <v>38</v>
      </c>
      <c r="R68" s="26" t="s">
        <v>39</v>
      </c>
    </row>
    <row r="69" spans="1:19" ht="18" customHeight="1" x14ac:dyDescent="0.25">
      <c r="A69" s="1">
        <v>219</v>
      </c>
      <c r="B69" s="1" t="s">
        <v>8</v>
      </c>
      <c r="C69" s="51" t="s">
        <v>58</v>
      </c>
      <c r="D69" s="37" t="s">
        <v>108</v>
      </c>
      <c r="E69" s="2">
        <v>55.1</v>
      </c>
      <c r="F69" s="2">
        <f>10.8*150/70</f>
        <v>23.142857142857142</v>
      </c>
      <c r="G69" s="2">
        <f>8.97*150/70</f>
        <v>19.221428571428572</v>
      </c>
      <c r="H69" s="2">
        <f>17.14*150/70</f>
        <v>36.728571428571428</v>
      </c>
      <c r="I69" s="2">
        <f>193*150/70</f>
        <v>413.57142857142856</v>
      </c>
      <c r="J69" s="67"/>
      <c r="K69" s="2">
        <f>140.7*150/70</f>
        <v>301.5</v>
      </c>
      <c r="L69" s="2">
        <f>18.34*150/70</f>
        <v>39.299999999999997</v>
      </c>
      <c r="M69" s="2">
        <f>156.88*150/70</f>
        <v>336.17142857142858</v>
      </c>
      <c r="N69" s="2">
        <f>0.38*150/70</f>
        <v>0.81428571428571428</v>
      </c>
      <c r="O69" s="2">
        <f>36.9*150/70</f>
        <v>79.071428571428569</v>
      </c>
      <c r="P69" s="2">
        <v>4.2000000000000003E-2</v>
      </c>
      <c r="Q69" s="2">
        <v>0.31</v>
      </c>
      <c r="R69" s="2">
        <f>0.33*150/70</f>
        <v>0.70714285714285718</v>
      </c>
    </row>
    <row r="70" spans="1:19" ht="18" customHeight="1" x14ac:dyDescent="0.25">
      <c r="A70" s="1">
        <v>376</v>
      </c>
      <c r="B70" s="1" t="s">
        <v>9</v>
      </c>
      <c r="C70" s="30" t="s">
        <v>17</v>
      </c>
      <c r="D70" s="1">
        <v>200</v>
      </c>
      <c r="E70" s="2">
        <v>1.88</v>
      </c>
      <c r="F70" s="2">
        <v>0.1</v>
      </c>
      <c r="G70" s="1">
        <v>0</v>
      </c>
      <c r="H70" s="2">
        <v>15</v>
      </c>
      <c r="I70" s="2">
        <v>60</v>
      </c>
      <c r="J70" s="30"/>
      <c r="K70" s="2">
        <v>5</v>
      </c>
      <c r="L70" s="23">
        <v>0</v>
      </c>
      <c r="M70" s="23">
        <v>0</v>
      </c>
      <c r="N70" s="2">
        <v>2</v>
      </c>
      <c r="O70" s="23">
        <v>0</v>
      </c>
      <c r="P70" s="23">
        <v>0</v>
      </c>
      <c r="Q70" s="2">
        <v>0</v>
      </c>
      <c r="R70" s="23">
        <v>0</v>
      </c>
    </row>
    <row r="71" spans="1:19" ht="17.25" customHeight="1" x14ac:dyDescent="0.25">
      <c r="A71" s="78"/>
      <c r="B71" s="37" t="s">
        <v>10</v>
      </c>
      <c r="C71" s="55" t="s">
        <v>133</v>
      </c>
      <c r="D71" s="37">
        <v>250</v>
      </c>
      <c r="E71" s="41">
        <v>70</v>
      </c>
      <c r="F71" s="41">
        <v>2.25</v>
      </c>
      <c r="G71" s="37">
        <v>0.5</v>
      </c>
      <c r="H71" s="41">
        <v>20.25</v>
      </c>
      <c r="I71" s="38">
        <v>107.5</v>
      </c>
      <c r="J71" s="52"/>
      <c r="K71" s="38">
        <v>85</v>
      </c>
      <c r="L71" s="37">
        <v>32.5</v>
      </c>
      <c r="M71" s="37">
        <v>57.5</v>
      </c>
      <c r="N71" s="41">
        <v>0.75</v>
      </c>
      <c r="O71" s="37">
        <v>0</v>
      </c>
      <c r="P71" s="41">
        <v>0.25</v>
      </c>
      <c r="Q71" s="41">
        <v>1.25</v>
      </c>
      <c r="R71" s="38">
        <v>150</v>
      </c>
    </row>
    <row r="72" spans="1:19" ht="18" customHeight="1" x14ac:dyDescent="0.25">
      <c r="A72" s="111" t="s">
        <v>12</v>
      </c>
      <c r="B72" s="112"/>
      <c r="C72" s="113"/>
      <c r="D72" s="42">
        <v>600</v>
      </c>
      <c r="E72" s="12">
        <f t="shared" ref="E72:R72" si="7">SUM(E69:E71)</f>
        <v>126.98</v>
      </c>
      <c r="F72" s="12">
        <f t="shared" si="7"/>
        <v>25.492857142857144</v>
      </c>
      <c r="G72" s="12">
        <f t="shared" si="7"/>
        <v>19.721428571428572</v>
      </c>
      <c r="H72" s="12">
        <f t="shared" si="7"/>
        <v>71.978571428571428</v>
      </c>
      <c r="I72" s="12">
        <f t="shared" si="7"/>
        <v>581.07142857142856</v>
      </c>
      <c r="J72" s="12">
        <f t="shared" si="7"/>
        <v>0</v>
      </c>
      <c r="K72" s="12">
        <f t="shared" si="7"/>
        <v>391.5</v>
      </c>
      <c r="L72" s="12">
        <f t="shared" si="7"/>
        <v>71.8</v>
      </c>
      <c r="M72" s="12">
        <f t="shared" si="7"/>
        <v>393.67142857142858</v>
      </c>
      <c r="N72" s="12">
        <f t="shared" si="7"/>
        <v>3.5642857142857141</v>
      </c>
      <c r="O72" s="12">
        <f t="shared" si="7"/>
        <v>79.071428571428569</v>
      </c>
      <c r="P72" s="12">
        <f t="shared" si="7"/>
        <v>0.29199999999999998</v>
      </c>
      <c r="Q72" s="12">
        <f t="shared" si="7"/>
        <v>1.56</v>
      </c>
      <c r="R72" s="12">
        <f t="shared" si="7"/>
        <v>150.70714285714286</v>
      </c>
    </row>
    <row r="73" spans="1:19" ht="18" customHeight="1" x14ac:dyDescent="0.25">
      <c r="A73" s="101" t="s">
        <v>13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9"/>
    </row>
    <row r="74" spans="1:19" ht="18" customHeight="1" x14ac:dyDescent="0.25">
      <c r="A74" s="105" t="s">
        <v>31</v>
      </c>
      <c r="B74" s="104" t="s">
        <v>0</v>
      </c>
      <c r="C74" s="105" t="s">
        <v>40</v>
      </c>
      <c r="D74" s="104" t="s">
        <v>92</v>
      </c>
      <c r="E74" s="104" t="s">
        <v>2</v>
      </c>
      <c r="F74" s="106" t="s">
        <v>75</v>
      </c>
      <c r="G74" s="106" t="s">
        <v>76</v>
      </c>
      <c r="H74" s="106" t="s">
        <v>77</v>
      </c>
      <c r="I74" s="104" t="s">
        <v>3</v>
      </c>
      <c r="J74" s="13"/>
      <c r="K74" s="7" t="s">
        <v>78</v>
      </c>
      <c r="L74" s="7"/>
      <c r="M74" s="7"/>
      <c r="N74" s="7"/>
      <c r="O74" s="104" t="s">
        <v>79</v>
      </c>
      <c r="P74" s="104"/>
      <c r="Q74" s="104"/>
      <c r="R74" s="104"/>
    </row>
    <row r="75" spans="1:19" ht="15" customHeight="1" x14ac:dyDescent="0.25">
      <c r="A75" s="105"/>
      <c r="B75" s="104"/>
      <c r="C75" s="105"/>
      <c r="D75" s="104"/>
      <c r="E75" s="104"/>
      <c r="F75" s="107"/>
      <c r="G75" s="107"/>
      <c r="H75" s="107"/>
      <c r="I75" s="104"/>
      <c r="J75" s="13"/>
      <c r="K75" s="34" t="s">
        <v>32</v>
      </c>
      <c r="L75" s="26" t="s">
        <v>33</v>
      </c>
      <c r="M75" s="26" t="s">
        <v>34</v>
      </c>
      <c r="N75" s="26" t="s">
        <v>35</v>
      </c>
      <c r="O75" s="26" t="s">
        <v>85</v>
      </c>
      <c r="P75" s="26" t="s">
        <v>37</v>
      </c>
      <c r="Q75" s="26" t="s">
        <v>38</v>
      </c>
      <c r="R75" s="26" t="s">
        <v>39</v>
      </c>
    </row>
    <row r="76" spans="1:19" ht="18" customHeight="1" x14ac:dyDescent="0.25">
      <c r="A76" s="54">
        <v>52</v>
      </c>
      <c r="B76" s="40">
        <v>1</v>
      </c>
      <c r="C76" s="53" t="s">
        <v>100</v>
      </c>
      <c r="D76" s="40">
        <v>60</v>
      </c>
      <c r="E76" s="40">
        <v>5.0199999999999996</v>
      </c>
      <c r="F76" s="87">
        <v>1</v>
      </c>
      <c r="G76" s="87">
        <v>3.6</v>
      </c>
      <c r="H76" s="87">
        <v>6.6</v>
      </c>
      <c r="I76" s="60">
        <v>62.4</v>
      </c>
      <c r="J76" s="30"/>
      <c r="K76" s="60">
        <v>21.1</v>
      </c>
      <c r="L76" s="2">
        <v>12.5</v>
      </c>
      <c r="M76" s="2">
        <v>24.6</v>
      </c>
      <c r="N76" s="2">
        <v>0.8</v>
      </c>
      <c r="O76" s="23">
        <v>0</v>
      </c>
      <c r="P76" s="23">
        <v>0</v>
      </c>
      <c r="Q76" s="2">
        <v>0.1</v>
      </c>
      <c r="R76" s="2">
        <v>5.7</v>
      </c>
    </row>
    <row r="77" spans="1:19" ht="26.25" customHeight="1" x14ac:dyDescent="0.25">
      <c r="A77" s="1">
        <v>88</v>
      </c>
      <c r="B77" s="1" t="s">
        <v>9</v>
      </c>
      <c r="C77" s="4" t="s">
        <v>20</v>
      </c>
      <c r="D77" s="1">
        <v>200</v>
      </c>
      <c r="E77" s="2">
        <v>8.61</v>
      </c>
      <c r="F77" s="2">
        <v>1.6</v>
      </c>
      <c r="G77" s="2">
        <v>4.9000000000000004</v>
      </c>
      <c r="H77" s="2">
        <v>11.5</v>
      </c>
      <c r="I77" s="2">
        <v>96.8</v>
      </c>
      <c r="J77" s="33"/>
      <c r="K77" s="2">
        <v>75.2</v>
      </c>
      <c r="L77" s="2">
        <v>14.7</v>
      </c>
      <c r="M77" s="2">
        <v>34.200000000000003</v>
      </c>
      <c r="N77" s="2">
        <v>1.0249999999999999</v>
      </c>
      <c r="O77" s="2">
        <v>1</v>
      </c>
      <c r="P77" s="2">
        <v>5.5</v>
      </c>
      <c r="Q77" s="2">
        <v>0.6</v>
      </c>
      <c r="R77" s="2">
        <v>9.5</v>
      </c>
      <c r="S77" s="25"/>
    </row>
    <row r="78" spans="1:19" ht="17.25" customHeight="1" x14ac:dyDescent="0.25">
      <c r="A78" s="1">
        <v>289</v>
      </c>
      <c r="B78" s="1" t="s">
        <v>10</v>
      </c>
      <c r="C78" s="4" t="s">
        <v>124</v>
      </c>
      <c r="D78" s="1" t="s">
        <v>125</v>
      </c>
      <c r="E78" s="2">
        <v>72.98</v>
      </c>
      <c r="F78" s="2">
        <v>19.3</v>
      </c>
      <c r="G78" s="2">
        <v>24.5</v>
      </c>
      <c r="H78" s="2">
        <v>25.2</v>
      </c>
      <c r="I78" s="2">
        <v>399.1</v>
      </c>
      <c r="J78" s="64"/>
      <c r="K78" s="2">
        <v>50.5</v>
      </c>
      <c r="L78" s="2">
        <v>53.3</v>
      </c>
      <c r="M78" s="2">
        <v>148.4</v>
      </c>
      <c r="N78" s="2">
        <v>2.6</v>
      </c>
      <c r="O78" s="23">
        <v>0</v>
      </c>
      <c r="P78" s="2">
        <v>0.3</v>
      </c>
      <c r="Q78" s="2">
        <v>5.8</v>
      </c>
      <c r="R78" s="2">
        <v>15.5</v>
      </c>
      <c r="S78" s="25"/>
    </row>
    <row r="79" spans="1:19" ht="18" customHeight="1" x14ac:dyDescent="0.25">
      <c r="A79" s="1">
        <v>348</v>
      </c>
      <c r="B79" s="1" t="s">
        <v>14</v>
      </c>
      <c r="C79" s="30" t="s">
        <v>80</v>
      </c>
      <c r="D79" s="1">
        <v>200</v>
      </c>
      <c r="E79" s="1">
        <v>10.97</v>
      </c>
      <c r="F79" s="2">
        <v>0.6</v>
      </c>
      <c r="G79" s="2">
        <v>0</v>
      </c>
      <c r="H79" s="2">
        <v>37</v>
      </c>
      <c r="I79" s="2">
        <v>150.4</v>
      </c>
      <c r="J79" s="33"/>
      <c r="K79" s="2">
        <v>11.2</v>
      </c>
      <c r="L79" s="23">
        <v>0</v>
      </c>
      <c r="M79" s="23">
        <v>0</v>
      </c>
      <c r="N79" s="2">
        <v>0.5</v>
      </c>
      <c r="O79" s="23">
        <v>0</v>
      </c>
      <c r="P79" s="2">
        <v>0</v>
      </c>
      <c r="Q79" s="23">
        <v>0</v>
      </c>
      <c r="R79" s="2">
        <v>0.4</v>
      </c>
      <c r="S79" s="25"/>
    </row>
    <row r="80" spans="1:19" ht="18" customHeight="1" x14ac:dyDescent="0.25">
      <c r="A80" s="1"/>
      <c r="B80" s="1" t="s">
        <v>15</v>
      </c>
      <c r="C80" s="30" t="s">
        <v>106</v>
      </c>
      <c r="D80" s="1">
        <v>30</v>
      </c>
      <c r="E80" s="2">
        <v>2.64</v>
      </c>
      <c r="F80" s="2">
        <v>1.68</v>
      </c>
      <c r="G80" s="2">
        <v>0.33</v>
      </c>
      <c r="H80" s="2">
        <v>14.82</v>
      </c>
      <c r="I80" s="2">
        <v>68.97</v>
      </c>
      <c r="J80" s="33"/>
      <c r="K80" s="2">
        <v>6.9</v>
      </c>
      <c r="L80" s="2">
        <v>7.5</v>
      </c>
      <c r="M80" s="2">
        <v>31.799999999999997</v>
      </c>
      <c r="N80" s="2">
        <v>0.92999999999999994</v>
      </c>
      <c r="O80" s="23">
        <v>0</v>
      </c>
      <c r="P80" s="2">
        <v>0.03</v>
      </c>
      <c r="Q80" s="23">
        <v>0</v>
      </c>
      <c r="R80" s="23">
        <v>0</v>
      </c>
      <c r="S80" s="25"/>
    </row>
    <row r="81" spans="1:19" ht="18" customHeight="1" x14ac:dyDescent="0.25">
      <c r="A81" s="1"/>
      <c r="B81" s="1" t="s">
        <v>16</v>
      </c>
      <c r="C81" s="36" t="s">
        <v>90</v>
      </c>
      <c r="D81" s="1">
        <v>30</v>
      </c>
      <c r="E81" s="41">
        <v>2.64</v>
      </c>
      <c r="F81" s="2">
        <v>2.37</v>
      </c>
      <c r="G81" s="2">
        <v>0.3</v>
      </c>
      <c r="H81" s="2">
        <v>14.49</v>
      </c>
      <c r="I81" s="2">
        <v>70.14</v>
      </c>
      <c r="J81" s="30"/>
      <c r="K81" s="2">
        <v>6.8999999999999995</v>
      </c>
      <c r="L81" s="2">
        <v>9.8999999999999986</v>
      </c>
      <c r="M81" s="2">
        <v>26.099999999999998</v>
      </c>
      <c r="N81" s="2">
        <v>0.33</v>
      </c>
      <c r="O81" s="23">
        <v>0</v>
      </c>
      <c r="P81" s="2">
        <v>0.03</v>
      </c>
      <c r="Q81" s="23">
        <v>0</v>
      </c>
      <c r="R81" s="23">
        <v>0</v>
      </c>
      <c r="S81" s="25"/>
    </row>
    <row r="82" spans="1:19" ht="18" customHeight="1" x14ac:dyDescent="0.25">
      <c r="A82" s="103" t="s">
        <v>12</v>
      </c>
      <c r="B82" s="103"/>
      <c r="C82" s="103"/>
      <c r="D82" s="26">
        <v>760</v>
      </c>
      <c r="E82" s="12">
        <f t="shared" ref="E82" si="8">SUM(E76:E81)</f>
        <v>102.86</v>
      </c>
      <c r="F82" s="12">
        <f>SUM(F76:F81)</f>
        <v>26.550000000000004</v>
      </c>
      <c r="G82" s="12">
        <f t="shared" ref="G82:R82" si="9">SUM(G76:G81)</f>
        <v>33.629999999999995</v>
      </c>
      <c r="H82" s="12">
        <f t="shared" si="9"/>
        <v>109.61</v>
      </c>
      <c r="I82" s="12">
        <f t="shared" si="9"/>
        <v>847.81</v>
      </c>
      <c r="J82" s="12">
        <f t="shared" si="9"/>
        <v>0</v>
      </c>
      <c r="K82" s="12">
        <f t="shared" si="9"/>
        <v>171.8</v>
      </c>
      <c r="L82" s="12">
        <f t="shared" si="9"/>
        <v>97.9</v>
      </c>
      <c r="M82" s="12">
        <f t="shared" si="9"/>
        <v>265.10000000000002</v>
      </c>
      <c r="N82" s="12">
        <f t="shared" si="9"/>
        <v>6.1849999999999996</v>
      </c>
      <c r="O82" s="12">
        <f t="shared" si="9"/>
        <v>1</v>
      </c>
      <c r="P82" s="12">
        <f t="shared" si="9"/>
        <v>5.86</v>
      </c>
      <c r="Q82" s="12">
        <f t="shared" si="9"/>
        <v>6.5</v>
      </c>
      <c r="R82" s="12">
        <f t="shared" si="9"/>
        <v>31.099999999999998</v>
      </c>
    </row>
    <row r="83" spans="1:19" ht="18" customHeight="1" x14ac:dyDescent="0.25">
      <c r="A83" s="102" t="s">
        <v>18</v>
      </c>
      <c r="B83" s="102"/>
      <c r="C83" s="102"/>
      <c r="D83" s="102"/>
      <c r="E83" s="12">
        <f t="shared" ref="E83:R83" si="10">E72+E82</f>
        <v>229.84</v>
      </c>
      <c r="F83" s="12">
        <f t="shared" si="10"/>
        <v>52.042857142857144</v>
      </c>
      <c r="G83" s="12">
        <f t="shared" si="10"/>
        <v>53.351428571428571</v>
      </c>
      <c r="H83" s="12">
        <f t="shared" si="10"/>
        <v>181.58857142857141</v>
      </c>
      <c r="I83" s="12">
        <f t="shared" si="10"/>
        <v>1428.8814285714284</v>
      </c>
      <c r="J83" s="12">
        <f t="shared" si="10"/>
        <v>0</v>
      </c>
      <c r="K83" s="12">
        <f t="shared" si="10"/>
        <v>563.29999999999995</v>
      </c>
      <c r="L83" s="12">
        <f t="shared" si="10"/>
        <v>169.7</v>
      </c>
      <c r="M83" s="12">
        <f t="shared" si="10"/>
        <v>658.7714285714286</v>
      </c>
      <c r="N83" s="12">
        <f t="shared" si="10"/>
        <v>9.7492857142857137</v>
      </c>
      <c r="O83" s="12">
        <f t="shared" si="10"/>
        <v>80.071428571428569</v>
      </c>
      <c r="P83" s="12">
        <f t="shared" si="10"/>
        <v>6.1520000000000001</v>
      </c>
      <c r="Q83" s="12">
        <f t="shared" si="10"/>
        <v>8.06</v>
      </c>
      <c r="R83" s="12">
        <f t="shared" si="10"/>
        <v>181.80714285714285</v>
      </c>
    </row>
    <row r="84" spans="1:19" x14ac:dyDescent="0.25">
      <c r="A84" s="14"/>
      <c r="B84" s="14"/>
      <c r="C84" s="14"/>
      <c r="D84" s="14"/>
      <c r="E84" s="15"/>
      <c r="F84" s="16"/>
      <c r="G84" s="16"/>
      <c r="H84" s="17"/>
      <c r="I84" s="17"/>
      <c r="J84" s="18"/>
      <c r="K84" s="15"/>
      <c r="L84" s="15"/>
      <c r="M84" s="15"/>
      <c r="N84" s="15"/>
      <c r="O84" s="16"/>
      <c r="P84" s="16"/>
      <c r="Q84" s="15"/>
      <c r="R84" s="16"/>
    </row>
    <row r="85" spans="1:19" x14ac:dyDescent="0.25">
      <c r="A85" s="14"/>
      <c r="B85" s="14"/>
      <c r="C85" s="14"/>
      <c r="D85" s="14"/>
      <c r="E85" s="15"/>
      <c r="F85" s="16"/>
      <c r="G85" s="16"/>
      <c r="H85" s="17"/>
      <c r="I85" s="17"/>
      <c r="J85" s="18"/>
      <c r="K85" s="15"/>
      <c r="L85" s="15"/>
      <c r="M85" s="15"/>
      <c r="N85" s="15"/>
      <c r="O85" s="16"/>
      <c r="P85" s="16"/>
      <c r="Q85" s="15"/>
      <c r="R85" s="16"/>
    </row>
    <row r="86" spans="1:19" x14ac:dyDescent="0.25">
      <c r="A86" s="14"/>
      <c r="B86" s="14"/>
      <c r="C86" s="14"/>
      <c r="D86" s="14"/>
      <c r="E86" s="15"/>
      <c r="F86" s="16"/>
      <c r="G86" s="16"/>
      <c r="H86" s="17"/>
      <c r="I86" s="17"/>
      <c r="J86" s="18"/>
      <c r="K86" s="15"/>
      <c r="L86" s="15"/>
      <c r="M86" s="15"/>
      <c r="N86" s="15"/>
      <c r="O86" s="16"/>
      <c r="P86" s="16"/>
      <c r="Q86" s="15"/>
      <c r="R86" s="16"/>
    </row>
    <row r="87" spans="1:19" x14ac:dyDescent="0.25">
      <c r="A87" s="14"/>
      <c r="B87" s="14"/>
      <c r="C87" s="14"/>
      <c r="D87" s="14"/>
      <c r="E87" s="15"/>
      <c r="F87" s="16"/>
      <c r="G87" s="16"/>
      <c r="H87" s="17"/>
      <c r="I87" s="17"/>
      <c r="J87" s="18"/>
      <c r="K87" s="15"/>
      <c r="L87" s="15"/>
      <c r="M87" s="15"/>
      <c r="N87" s="15"/>
      <c r="O87" s="16"/>
      <c r="P87" s="16"/>
      <c r="Q87" s="15"/>
      <c r="R87" s="16"/>
    </row>
    <row r="88" spans="1:19" x14ac:dyDescent="0.25">
      <c r="A88" s="14"/>
      <c r="B88" s="14"/>
      <c r="C88" s="14"/>
      <c r="D88" s="14"/>
      <c r="E88" s="15"/>
      <c r="F88" s="16"/>
      <c r="G88" s="16"/>
      <c r="H88" s="17"/>
      <c r="I88" s="17"/>
      <c r="J88" s="18"/>
      <c r="K88" s="15"/>
      <c r="L88" s="15"/>
      <c r="M88" s="15"/>
      <c r="N88" s="15"/>
      <c r="O88" s="16"/>
      <c r="P88" s="16"/>
      <c r="Q88" s="15"/>
      <c r="R88" s="16"/>
    </row>
    <row r="89" spans="1:19" ht="18" customHeight="1" x14ac:dyDescent="0.25">
      <c r="A89" s="114" t="s">
        <v>45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6"/>
    </row>
    <row r="90" spans="1:19" ht="18" customHeight="1" x14ac:dyDescent="0.25">
      <c r="A90" s="101" t="s">
        <v>4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spans="1:19" ht="26.45" customHeight="1" x14ac:dyDescent="0.25">
      <c r="A91" s="105" t="s">
        <v>31</v>
      </c>
      <c r="B91" s="104" t="s">
        <v>0</v>
      </c>
      <c r="C91" s="105" t="s">
        <v>40</v>
      </c>
      <c r="D91" s="104" t="s">
        <v>89</v>
      </c>
      <c r="E91" s="104" t="s">
        <v>2</v>
      </c>
      <c r="F91" s="106" t="s">
        <v>75</v>
      </c>
      <c r="G91" s="106" t="s">
        <v>76</v>
      </c>
      <c r="H91" s="106" t="s">
        <v>77</v>
      </c>
      <c r="I91" s="104" t="s">
        <v>3</v>
      </c>
      <c r="J91" s="13"/>
      <c r="K91" s="7" t="s">
        <v>78</v>
      </c>
      <c r="L91" s="7"/>
      <c r="M91" s="7"/>
      <c r="N91" s="7"/>
      <c r="O91" s="104" t="s">
        <v>79</v>
      </c>
      <c r="P91" s="104"/>
      <c r="Q91" s="104"/>
      <c r="R91" s="104"/>
    </row>
    <row r="92" spans="1:19" ht="12.6" customHeight="1" x14ac:dyDescent="0.25">
      <c r="A92" s="105"/>
      <c r="B92" s="104"/>
      <c r="C92" s="105"/>
      <c r="D92" s="104"/>
      <c r="E92" s="104"/>
      <c r="F92" s="107"/>
      <c r="G92" s="107"/>
      <c r="H92" s="107"/>
      <c r="I92" s="104"/>
      <c r="J92" s="13"/>
      <c r="K92" s="34" t="s">
        <v>32</v>
      </c>
      <c r="L92" s="26" t="s">
        <v>33</v>
      </c>
      <c r="M92" s="26" t="s">
        <v>34</v>
      </c>
      <c r="N92" s="26" t="s">
        <v>35</v>
      </c>
      <c r="O92" s="26" t="s">
        <v>36</v>
      </c>
      <c r="P92" s="26" t="s">
        <v>87</v>
      </c>
      <c r="Q92" s="26" t="s">
        <v>38</v>
      </c>
      <c r="R92" s="26" t="s">
        <v>39</v>
      </c>
    </row>
    <row r="93" spans="1:19" ht="33.75" customHeight="1" x14ac:dyDescent="0.25">
      <c r="A93" s="1">
        <v>173</v>
      </c>
      <c r="B93" s="1" t="s">
        <v>8</v>
      </c>
      <c r="C93" s="50" t="s">
        <v>122</v>
      </c>
      <c r="D93" s="73" t="s">
        <v>56</v>
      </c>
      <c r="E93" s="41">
        <v>22.96</v>
      </c>
      <c r="F93" s="41">
        <v>5.7428571428571429</v>
      </c>
      <c r="G93" s="41">
        <v>10.961904761904762</v>
      </c>
      <c r="H93" s="41">
        <v>31.723809523809525</v>
      </c>
      <c r="I93" s="41">
        <v>248.57142857142858</v>
      </c>
      <c r="J93" s="41"/>
      <c r="K93" s="41">
        <v>120.88571428571429</v>
      </c>
      <c r="L93" s="41">
        <v>45.352380952380955</v>
      </c>
      <c r="M93" s="41">
        <v>164.70476190476191</v>
      </c>
      <c r="N93" s="41">
        <v>1.0285714285714285</v>
      </c>
      <c r="O93" s="41">
        <v>3.8095238095238099E-2</v>
      </c>
      <c r="P93" s="41">
        <v>0.13</v>
      </c>
      <c r="Q93" s="41">
        <v>0</v>
      </c>
      <c r="R93" s="41">
        <v>0.52380952380952384</v>
      </c>
      <c r="S93" s="25"/>
    </row>
    <row r="94" spans="1:19" ht="18" customHeight="1" x14ac:dyDescent="0.25">
      <c r="A94" s="31"/>
      <c r="B94" s="1" t="s">
        <v>9</v>
      </c>
      <c r="C94" s="55" t="s">
        <v>86</v>
      </c>
      <c r="D94" s="73">
        <v>80</v>
      </c>
      <c r="E94" s="41">
        <v>7.04</v>
      </c>
      <c r="F94" s="41">
        <v>3.16</v>
      </c>
      <c r="G94" s="41">
        <v>0.4</v>
      </c>
      <c r="H94" s="41">
        <v>19.32</v>
      </c>
      <c r="I94" s="41">
        <v>93.52</v>
      </c>
      <c r="J94" s="41"/>
      <c r="K94" s="41">
        <v>9.1999999999999993</v>
      </c>
      <c r="L94" s="41">
        <v>13.2</v>
      </c>
      <c r="M94" s="41">
        <v>34.799999999999997</v>
      </c>
      <c r="N94" s="41">
        <v>0.44</v>
      </c>
      <c r="O94" s="39">
        <v>0</v>
      </c>
      <c r="P94" s="41">
        <v>0.04</v>
      </c>
      <c r="Q94" s="41">
        <v>0.09</v>
      </c>
      <c r="R94" s="41">
        <v>0.1</v>
      </c>
      <c r="S94" s="25"/>
    </row>
    <row r="95" spans="1:19" ht="18" customHeight="1" x14ac:dyDescent="0.25">
      <c r="A95" s="31">
        <v>15</v>
      </c>
      <c r="B95" s="1" t="s">
        <v>10</v>
      </c>
      <c r="C95" s="30" t="s">
        <v>119</v>
      </c>
      <c r="D95" s="1">
        <v>10</v>
      </c>
      <c r="E95" s="2">
        <v>9.6</v>
      </c>
      <c r="F95" s="41">
        <v>2.3199999999999998</v>
      </c>
      <c r="G95" s="41">
        <v>2.95</v>
      </c>
      <c r="H95" s="39">
        <v>0</v>
      </c>
      <c r="I95" s="41">
        <v>35.83</v>
      </c>
      <c r="J95" s="86"/>
      <c r="K95" s="41">
        <v>88</v>
      </c>
      <c r="L95" s="41">
        <v>3.5</v>
      </c>
      <c r="M95" s="41">
        <v>50</v>
      </c>
      <c r="N95" s="41">
        <v>0.1</v>
      </c>
      <c r="O95" s="41">
        <v>26</v>
      </c>
      <c r="P95" s="39">
        <v>0</v>
      </c>
      <c r="Q95" s="39">
        <v>0</v>
      </c>
      <c r="R95" s="39">
        <v>0</v>
      </c>
      <c r="S95" s="25"/>
    </row>
    <row r="96" spans="1:19" ht="18" customHeight="1" x14ac:dyDescent="0.25">
      <c r="A96" s="1"/>
      <c r="B96" s="1" t="s">
        <v>14</v>
      </c>
      <c r="C96" s="67" t="s">
        <v>102</v>
      </c>
      <c r="D96" s="1">
        <v>60</v>
      </c>
      <c r="E96" s="2">
        <v>13.2</v>
      </c>
      <c r="F96" s="2">
        <v>3</v>
      </c>
      <c r="G96" s="23">
        <v>2.33</v>
      </c>
      <c r="H96" s="2">
        <v>37.5</v>
      </c>
      <c r="I96" s="2">
        <v>183.33</v>
      </c>
      <c r="J96" s="83"/>
      <c r="K96" s="2">
        <v>5</v>
      </c>
      <c r="L96" s="2">
        <v>5</v>
      </c>
      <c r="M96" s="2">
        <v>25</v>
      </c>
      <c r="N96" s="2">
        <v>0.33</v>
      </c>
      <c r="O96" s="23">
        <v>0</v>
      </c>
      <c r="P96" s="2">
        <v>0.03</v>
      </c>
      <c r="Q96" s="2">
        <v>0.33</v>
      </c>
      <c r="R96" s="2">
        <v>0</v>
      </c>
      <c r="S96" s="25"/>
    </row>
    <row r="97" spans="1:19" ht="18" customHeight="1" x14ac:dyDescent="0.25">
      <c r="A97" s="1">
        <v>377</v>
      </c>
      <c r="B97" s="1" t="s">
        <v>15</v>
      </c>
      <c r="C97" s="67" t="s">
        <v>28</v>
      </c>
      <c r="D97" s="1">
        <v>200</v>
      </c>
      <c r="E97" s="2">
        <v>4.4400000000000004</v>
      </c>
      <c r="F97" s="2">
        <v>0.2</v>
      </c>
      <c r="G97" s="23">
        <v>0</v>
      </c>
      <c r="H97" s="2">
        <v>16</v>
      </c>
      <c r="I97" s="2">
        <v>65</v>
      </c>
      <c r="J97" s="83"/>
      <c r="K97" s="2">
        <v>225.1</v>
      </c>
      <c r="L97" s="2">
        <v>198.2</v>
      </c>
      <c r="M97" s="2">
        <v>371.1</v>
      </c>
      <c r="N97" s="2">
        <v>36.799999999999997</v>
      </c>
      <c r="O97" s="23">
        <v>0</v>
      </c>
      <c r="P97" s="2">
        <v>1.1000000000000001</v>
      </c>
      <c r="Q97" s="2">
        <v>3.6</v>
      </c>
      <c r="R97" s="2">
        <v>7.3</v>
      </c>
    </row>
    <row r="98" spans="1:19" ht="18" customHeight="1" x14ac:dyDescent="0.25">
      <c r="A98" s="103" t="s">
        <v>12</v>
      </c>
      <c r="B98" s="103"/>
      <c r="C98" s="103"/>
      <c r="D98" s="26">
        <v>560</v>
      </c>
      <c r="E98" s="12">
        <f>SUM(E93:E97)</f>
        <v>57.239999999999995</v>
      </c>
      <c r="F98" s="12">
        <f t="shared" ref="F98:R98" si="11">SUM(F93:F97)</f>
        <v>14.422857142857143</v>
      </c>
      <c r="G98" s="12">
        <f t="shared" si="11"/>
        <v>16.641904761904762</v>
      </c>
      <c r="H98" s="12">
        <f t="shared" si="11"/>
        <v>104.54380952380953</v>
      </c>
      <c r="I98" s="12">
        <f t="shared" si="11"/>
        <v>626.25142857142862</v>
      </c>
      <c r="J98" s="12">
        <f t="shared" si="11"/>
        <v>0</v>
      </c>
      <c r="K98" s="12">
        <f t="shared" si="11"/>
        <v>448.18571428571431</v>
      </c>
      <c r="L98" s="12">
        <f t="shared" si="11"/>
        <v>265.25238095238092</v>
      </c>
      <c r="M98" s="12">
        <f t="shared" si="11"/>
        <v>645.60476190476197</v>
      </c>
      <c r="N98" s="12">
        <f t="shared" si="11"/>
        <v>38.698571428571427</v>
      </c>
      <c r="O98" s="12">
        <f t="shared" si="11"/>
        <v>26.038095238095238</v>
      </c>
      <c r="P98" s="12">
        <f t="shared" si="11"/>
        <v>1.3</v>
      </c>
      <c r="Q98" s="12">
        <f t="shared" si="11"/>
        <v>4.0200000000000005</v>
      </c>
      <c r="R98" s="12">
        <f t="shared" si="11"/>
        <v>7.9238095238095241</v>
      </c>
    </row>
    <row r="99" spans="1:19" ht="18" customHeight="1" x14ac:dyDescent="0.25">
      <c r="A99" s="109" t="s">
        <v>13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9"/>
    </row>
    <row r="100" spans="1:19" ht="15" customHeight="1" x14ac:dyDescent="0.25">
      <c r="A100" s="105" t="s">
        <v>31</v>
      </c>
      <c r="B100" s="104" t="s">
        <v>0</v>
      </c>
      <c r="C100" s="105" t="s">
        <v>40</v>
      </c>
      <c r="D100" s="104" t="s">
        <v>89</v>
      </c>
      <c r="E100" s="104" t="s">
        <v>2</v>
      </c>
      <c r="F100" s="106" t="s">
        <v>75</v>
      </c>
      <c r="G100" s="106" t="s">
        <v>76</v>
      </c>
      <c r="H100" s="106" t="s">
        <v>77</v>
      </c>
      <c r="I100" s="104" t="s">
        <v>3</v>
      </c>
      <c r="J100" s="13"/>
      <c r="K100" s="7" t="s">
        <v>78</v>
      </c>
      <c r="L100" s="7"/>
      <c r="M100" s="7"/>
      <c r="N100" s="7"/>
      <c r="O100" s="104" t="s">
        <v>79</v>
      </c>
      <c r="P100" s="104"/>
      <c r="Q100" s="104"/>
      <c r="R100" s="104"/>
    </row>
    <row r="101" spans="1:19" ht="18" customHeight="1" x14ac:dyDescent="0.25">
      <c r="A101" s="105"/>
      <c r="B101" s="104"/>
      <c r="C101" s="105"/>
      <c r="D101" s="104"/>
      <c r="E101" s="104"/>
      <c r="F101" s="107"/>
      <c r="G101" s="107"/>
      <c r="H101" s="107"/>
      <c r="I101" s="104"/>
      <c r="J101" s="13"/>
      <c r="K101" s="34" t="s">
        <v>32</v>
      </c>
      <c r="L101" s="26" t="s">
        <v>33</v>
      </c>
      <c r="M101" s="26" t="s">
        <v>34</v>
      </c>
      <c r="N101" s="26" t="s">
        <v>35</v>
      </c>
      <c r="O101" s="26" t="s">
        <v>36</v>
      </c>
      <c r="P101" s="26" t="s">
        <v>87</v>
      </c>
      <c r="Q101" s="26" t="s">
        <v>38</v>
      </c>
      <c r="R101" s="26" t="s">
        <v>39</v>
      </c>
    </row>
    <row r="102" spans="1:19" ht="31.5" customHeight="1" x14ac:dyDescent="0.25">
      <c r="A102" s="31">
        <v>71</v>
      </c>
      <c r="B102" s="1" t="s">
        <v>8</v>
      </c>
      <c r="C102" s="50" t="s">
        <v>99</v>
      </c>
      <c r="D102" s="1">
        <v>60</v>
      </c>
      <c r="E102" s="2">
        <v>9.4700000000000006</v>
      </c>
      <c r="F102" s="82">
        <v>0.5</v>
      </c>
      <c r="G102" s="82">
        <v>0</v>
      </c>
      <c r="H102" s="82">
        <v>2</v>
      </c>
      <c r="I102" s="2">
        <v>9.6</v>
      </c>
      <c r="J102" s="83"/>
      <c r="K102" s="2">
        <v>13.8</v>
      </c>
      <c r="L102" s="23">
        <v>0</v>
      </c>
      <c r="M102" s="23">
        <v>0</v>
      </c>
      <c r="N102" s="2">
        <v>0.3</v>
      </c>
      <c r="O102" s="23">
        <v>0</v>
      </c>
      <c r="P102" s="23">
        <v>0</v>
      </c>
      <c r="Q102" s="23">
        <v>0</v>
      </c>
      <c r="R102" s="2">
        <v>3</v>
      </c>
    </row>
    <row r="103" spans="1:19" ht="17.25" customHeight="1" x14ac:dyDescent="0.25">
      <c r="A103" s="1">
        <v>103</v>
      </c>
      <c r="B103" s="1" t="s">
        <v>9</v>
      </c>
      <c r="C103" s="4" t="s">
        <v>61</v>
      </c>
      <c r="D103" s="37">
        <v>200</v>
      </c>
      <c r="E103" s="58">
        <v>6.46</v>
      </c>
      <c r="F103" s="2">
        <v>2.15</v>
      </c>
      <c r="G103" s="2">
        <v>2.27</v>
      </c>
      <c r="H103" s="1">
        <v>13.96</v>
      </c>
      <c r="I103" s="58">
        <v>94.6</v>
      </c>
      <c r="J103" s="30"/>
      <c r="K103" s="2">
        <v>23.36</v>
      </c>
      <c r="L103" s="2">
        <v>21.82</v>
      </c>
      <c r="M103" s="2">
        <v>54.06</v>
      </c>
      <c r="N103" s="2">
        <v>0.9</v>
      </c>
      <c r="O103" s="23">
        <v>0</v>
      </c>
      <c r="P103" s="1">
        <v>0.09</v>
      </c>
      <c r="Q103" s="2">
        <v>0.94599999999999995</v>
      </c>
      <c r="R103" s="2">
        <v>6.6</v>
      </c>
      <c r="S103" s="28"/>
    </row>
    <row r="104" spans="1:19" ht="17.25" customHeight="1" x14ac:dyDescent="0.25">
      <c r="A104" s="1">
        <v>268</v>
      </c>
      <c r="B104" s="1" t="s">
        <v>10</v>
      </c>
      <c r="C104" s="4" t="s">
        <v>24</v>
      </c>
      <c r="D104" s="37">
        <v>90</v>
      </c>
      <c r="E104" s="2">
        <v>45.86</v>
      </c>
      <c r="F104" s="2">
        <v>12.1</v>
      </c>
      <c r="G104" s="2">
        <v>15.9</v>
      </c>
      <c r="H104" s="2">
        <v>18.2</v>
      </c>
      <c r="I104" s="2">
        <v>263.5</v>
      </c>
      <c r="J104" s="64"/>
      <c r="K104" s="2">
        <v>39.4</v>
      </c>
      <c r="L104" s="2">
        <v>28.9</v>
      </c>
      <c r="M104" s="2">
        <v>149.69999999999999</v>
      </c>
      <c r="N104" s="2">
        <v>0.9</v>
      </c>
      <c r="O104" s="2">
        <v>25.9</v>
      </c>
      <c r="P104" s="2">
        <v>0.1</v>
      </c>
      <c r="Q104" s="23">
        <v>0</v>
      </c>
      <c r="R104" s="2">
        <v>0.1</v>
      </c>
      <c r="S104" s="28"/>
    </row>
    <row r="105" spans="1:19" ht="18" customHeight="1" x14ac:dyDescent="0.25">
      <c r="A105" s="1">
        <v>321</v>
      </c>
      <c r="B105" s="1" t="s">
        <v>14</v>
      </c>
      <c r="C105" s="4" t="s">
        <v>25</v>
      </c>
      <c r="D105" s="37">
        <v>150</v>
      </c>
      <c r="E105" s="2">
        <v>15.84</v>
      </c>
      <c r="F105" s="2">
        <v>3</v>
      </c>
      <c r="G105" s="2">
        <v>5.4</v>
      </c>
      <c r="H105" s="2">
        <v>15.9</v>
      </c>
      <c r="I105" s="2">
        <v>124.5</v>
      </c>
      <c r="J105" s="64"/>
      <c r="K105" s="2">
        <v>69.900000000000006</v>
      </c>
      <c r="L105" s="2">
        <v>23</v>
      </c>
      <c r="M105" s="2">
        <v>46.7</v>
      </c>
      <c r="N105" s="2">
        <v>0.9</v>
      </c>
      <c r="O105" s="2">
        <v>0.3</v>
      </c>
      <c r="P105" s="2">
        <v>14.4</v>
      </c>
      <c r="Q105" s="2">
        <v>1</v>
      </c>
      <c r="R105" s="2">
        <v>60.5</v>
      </c>
      <c r="S105" s="25"/>
    </row>
    <row r="106" spans="1:19" ht="18" customHeight="1" x14ac:dyDescent="0.25">
      <c r="A106" s="1">
        <v>1041</v>
      </c>
      <c r="B106" s="1" t="s">
        <v>15</v>
      </c>
      <c r="C106" s="4" t="s">
        <v>68</v>
      </c>
      <c r="D106" s="1">
        <v>200</v>
      </c>
      <c r="E106" s="2">
        <v>8.8000000000000007</v>
      </c>
      <c r="F106" s="2">
        <v>0.1</v>
      </c>
      <c r="G106" s="23">
        <v>0</v>
      </c>
      <c r="H106" s="2">
        <v>27.1</v>
      </c>
      <c r="I106" s="2">
        <v>108.6</v>
      </c>
      <c r="J106" s="84"/>
      <c r="K106" s="2">
        <v>23.52</v>
      </c>
      <c r="L106" s="2">
        <v>0</v>
      </c>
      <c r="M106" s="85">
        <v>0</v>
      </c>
      <c r="N106" s="2">
        <v>0.24</v>
      </c>
      <c r="O106" s="24">
        <v>0</v>
      </c>
      <c r="P106" s="85">
        <v>0.03</v>
      </c>
      <c r="Q106" s="85">
        <v>0</v>
      </c>
      <c r="R106" s="85">
        <v>12.9</v>
      </c>
      <c r="S106" s="25"/>
    </row>
    <row r="107" spans="1:19" ht="18" customHeight="1" x14ac:dyDescent="0.25">
      <c r="A107" s="1"/>
      <c r="B107" s="1" t="s">
        <v>16</v>
      </c>
      <c r="C107" s="4" t="s">
        <v>106</v>
      </c>
      <c r="D107" s="1">
        <v>30</v>
      </c>
      <c r="E107" s="2">
        <v>2.64</v>
      </c>
      <c r="F107" s="2">
        <v>1.68</v>
      </c>
      <c r="G107" s="2">
        <v>0.33</v>
      </c>
      <c r="H107" s="2">
        <v>14.82</v>
      </c>
      <c r="I107" s="2">
        <v>68.97</v>
      </c>
      <c r="J107" s="83"/>
      <c r="K107" s="2">
        <v>6.9</v>
      </c>
      <c r="L107" s="2">
        <v>7.5</v>
      </c>
      <c r="M107" s="2">
        <v>31.799999999999997</v>
      </c>
      <c r="N107" s="2">
        <v>0.92999999999999994</v>
      </c>
      <c r="O107" s="23">
        <v>0</v>
      </c>
      <c r="P107" s="2">
        <v>0.03</v>
      </c>
      <c r="Q107" s="23">
        <v>0</v>
      </c>
      <c r="R107" s="23">
        <v>0</v>
      </c>
      <c r="S107" s="25"/>
    </row>
    <row r="108" spans="1:19" ht="18" customHeight="1" x14ac:dyDescent="0.25">
      <c r="A108" s="1"/>
      <c r="B108" s="1" t="s">
        <v>88</v>
      </c>
      <c r="C108" s="71" t="s">
        <v>90</v>
      </c>
      <c r="D108" s="1">
        <v>30</v>
      </c>
      <c r="E108" s="41">
        <v>2.64</v>
      </c>
      <c r="F108" s="2">
        <v>2.37</v>
      </c>
      <c r="G108" s="2">
        <v>0.3</v>
      </c>
      <c r="H108" s="2">
        <v>14.49</v>
      </c>
      <c r="I108" s="2">
        <v>70.14</v>
      </c>
      <c r="J108" s="83"/>
      <c r="K108" s="2">
        <v>6.8999999999999995</v>
      </c>
      <c r="L108" s="2">
        <v>9.8999999999999986</v>
      </c>
      <c r="M108" s="2">
        <v>26.099999999999998</v>
      </c>
      <c r="N108" s="2">
        <v>0.33</v>
      </c>
      <c r="O108" s="23">
        <v>0</v>
      </c>
      <c r="P108" s="2">
        <v>0.03</v>
      </c>
      <c r="Q108" s="23">
        <v>0</v>
      </c>
      <c r="R108" s="23">
        <v>0</v>
      </c>
      <c r="S108" s="25"/>
    </row>
    <row r="109" spans="1:19" ht="18" customHeight="1" x14ac:dyDescent="0.25">
      <c r="A109" s="1">
        <v>386</v>
      </c>
      <c r="B109" s="1" t="s">
        <v>103</v>
      </c>
      <c r="C109" s="67" t="s">
        <v>105</v>
      </c>
      <c r="D109" s="1">
        <v>100</v>
      </c>
      <c r="E109" s="2">
        <v>11.33</v>
      </c>
      <c r="F109" s="2">
        <v>2.7</v>
      </c>
      <c r="G109" s="2">
        <v>2.5</v>
      </c>
      <c r="H109" s="2">
        <v>10.8</v>
      </c>
      <c r="I109" s="2">
        <v>79</v>
      </c>
      <c r="J109" s="83"/>
      <c r="K109" s="2">
        <v>121</v>
      </c>
      <c r="L109" s="2">
        <v>15</v>
      </c>
      <c r="M109" s="2">
        <v>94</v>
      </c>
      <c r="N109" s="2">
        <v>0.1</v>
      </c>
      <c r="O109" s="2">
        <v>20</v>
      </c>
      <c r="P109" s="2">
        <v>4.4999999999999998E-2</v>
      </c>
      <c r="Q109" s="2">
        <v>0.1</v>
      </c>
      <c r="R109" s="2">
        <v>1.35</v>
      </c>
    </row>
    <row r="110" spans="1:19" ht="18" customHeight="1" x14ac:dyDescent="0.25">
      <c r="A110" s="103" t="s">
        <v>12</v>
      </c>
      <c r="B110" s="103"/>
      <c r="C110" s="103"/>
      <c r="D110" s="26">
        <v>860</v>
      </c>
      <c r="E110" s="12">
        <f>SUM(E102:E109)</f>
        <v>103.03999999999999</v>
      </c>
      <c r="F110" s="12">
        <f>SUM(F102:F109)</f>
        <v>24.6</v>
      </c>
      <c r="G110" s="12">
        <f t="shared" ref="G110:R110" si="12">SUM(G102:G109)</f>
        <v>26.7</v>
      </c>
      <c r="H110" s="12">
        <f t="shared" si="12"/>
        <v>117.26999999999998</v>
      </c>
      <c r="I110" s="12">
        <f t="shared" si="12"/>
        <v>818.91</v>
      </c>
      <c r="J110" s="12">
        <f t="shared" si="12"/>
        <v>0</v>
      </c>
      <c r="K110" s="12">
        <f t="shared" si="12"/>
        <v>304.78000000000003</v>
      </c>
      <c r="L110" s="12">
        <f t="shared" si="12"/>
        <v>106.12</v>
      </c>
      <c r="M110" s="12">
        <f t="shared" si="12"/>
        <v>402.36</v>
      </c>
      <c r="N110" s="12">
        <f t="shared" si="12"/>
        <v>4.5999999999999996</v>
      </c>
      <c r="O110" s="12">
        <f t="shared" si="12"/>
        <v>46.2</v>
      </c>
      <c r="P110" s="12">
        <f t="shared" si="12"/>
        <v>14.724999999999998</v>
      </c>
      <c r="Q110" s="12">
        <f t="shared" si="12"/>
        <v>2.0459999999999998</v>
      </c>
      <c r="R110" s="12">
        <f t="shared" si="12"/>
        <v>84.45</v>
      </c>
    </row>
    <row r="111" spans="1:19" x14ac:dyDescent="0.25">
      <c r="A111" s="102" t="s">
        <v>18</v>
      </c>
      <c r="B111" s="102"/>
      <c r="C111" s="102"/>
      <c r="D111" s="102"/>
      <c r="E111" s="12">
        <f>E98+E110</f>
        <v>160.27999999999997</v>
      </c>
      <c r="F111" s="12">
        <f>F98+F110</f>
        <v>39.022857142857148</v>
      </c>
      <c r="G111" s="12">
        <f>G98+G110</f>
        <v>43.341904761904757</v>
      </c>
      <c r="H111" s="12">
        <f>H98+H110</f>
        <v>221.81380952380951</v>
      </c>
      <c r="I111" s="12">
        <f>I98+I110</f>
        <v>1445.1614285714286</v>
      </c>
      <c r="J111" s="64"/>
      <c r="K111" s="12">
        <f t="shared" ref="K111:R111" si="13">K98+K110</f>
        <v>752.96571428571428</v>
      </c>
      <c r="L111" s="12">
        <f t="shared" si="13"/>
        <v>371.37238095238092</v>
      </c>
      <c r="M111" s="12">
        <f t="shared" si="13"/>
        <v>1047.9647619047619</v>
      </c>
      <c r="N111" s="12">
        <f t="shared" si="13"/>
        <v>43.298571428571428</v>
      </c>
      <c r="O111" s="12">
        <f t="shared" si="13"/>
        <v>72.238095238095241</v>
      </c>
      <c r="P111" s="12">
        <f t="shared" si="13"/>
        <v>16.024999999999999</v>
      </c>
      <c r="Q111" s="12">
        <f t="shared" si="13"/>
        <v>6.0660000000000007</v>
      </c>
      <c r="R111" s="12">
        <f t="shared" si="13"/>
        <v>92.373809523809527</v>
      </c>
    </row>
    <row r="112" spans="1:19" x14ac:dyDescent="0.25">
      <c r="A112" s="14"/>
      <c r="B112" s="14"/>
      <c r="C112" s="14"/>
      <c r="D112" s="14"/>
      <c r="E112" s="16"/>
      <c r="F112" s="16"/>
      <c r="G112" s="16"/>
      <c r="H112" s="16"/>
      <c r="I112" s="16"/>
      <c r="J112" s="18"/>
      <c r="K112" s="16"/>
      <c r="L112" s="15"/>
      <c r="M112" s="16"/>
      <c r="N112" s="19"/>
      <c r="O112" s="16"/>
      <c r="P112" s="15"/>
      <c r="Q112" s="17"/>
      <c r="R112" s="17"/>
    </row>
    <row r="113" spans="1:19" x14ac:dyDescent="0.25">
      <c r="A113" s="14"/>
      <c r="B113" s="14"/>
      <c r="C113" s="14"/>
      <c r="D113" s="14"/>
      <c r="E113" s="16"/>
      <c r="F113" s="16"/>
      <c r="G113" s="16"/>
      <c r="H113" s="16"/>
      <c r="I113" s="16"/>
      <c r="J113" s="18"/>
      <c r="K113" s="16"/>
      <c r="L113" s="15"/>
      <c r="M113" s="16"/>
      <c r="N113" s="19"/>
      <c r="O113" s="16"/>
      <c r="P113" s="15"/>
      <c r="Q113" s="17"/>
      <c r="R113" s="17"/>
    </row>
    <row r="114" spans="1:19" x14ac:dyDescent="0.25">
      <c r="A114" s="14"/>
      <c r="B114" s="14"/>
      <c r="C114" s="14"/>
      <c r="D114" s="14"/>
      <c r="E114" s="16"/>
      <c r="F114" s="16"/>
      <c r="G114" s="16"/>
      <c r="H114" s="16"/>
      <c r="I114" s="16"/>
      <c r="J114" s="18"/>
      <c r="K114" s="16"/>
      <c r="L114" s="15"/>
      <c r="M114" s="16"/>
      <c r="N114" s="19"/>
      <c r="O114" s="16"/>
      <c r="P114" s="15"/>
      <c r="Q114" s="17"/>
      <c r="R114" s="17"/>
    </row>
    <row r="115" spans="1:19" x14ac:dyDescent="0.25">
      <c r="A115" s="14"/>
      <c r="B115" s="14"/>
      <c r="C115" s="14"/>
      <c r="D115" s="14"/>
      <c r="E115" s="16"/>
      <c r="F115" s="16"/>
      <c r="G115" s="16"/>
      <c r="H115" s="16"/>
      <c r="I115" s="16"/>
      <c r="J115" s="18"/>
      <c r="K115" s="16"/>
      <c r="L115" s="15"/>
      <c r="M115" s="16"/>
      <c r="N115" s="19"/>
      <c r="O115" s="16"/>
      <c r="P115" s="15"/>
      <c r="Q115" s="17"/>
      <c r="R115" s="17"/>
    </row>
    <row r="116" spans="1:19" x14ac:dyDescent="0.25">
      <c r="A116" s="14"/>
      <c r="B116" s="14"/>
      <c r="C116" s="14"/>
      <c r="D116" s="14"/>
      <c r="E116" s="16"/>
      <c r="F116" s="16"/>
      <c r="G116" s="16"/>
      <c r="H116" s="16"/>
      <c r="I116" s="16"/>
      <c r="J116" s="18"/>
      <c r="K116" s="16"/>
      <c r="L116" s="15"/>
      <c r="M116" s="16"/>
      <c r="N116" s="19"/>
      <c r="O116" s="16"/>
      <c r="P116" s="15"/>
      <c r="Q116" s="17"/>
      <c r="R116" s="17"/>
    </row>
    <row r="117" spans="1:19" ht="18.75" customHeight="1" x14ac:dyDescent="0.25">
      <c r="A117" s="14"/>
      <c r="B117" s="14"/>
      <c r="C117" s="14"/>
      <c r="D117" s="14"/>
      <c r="E117" s="16"/>
      <c r="F117" s="16"/>
      <c r="G117" s="16"/>
      <c r="H117" s="16"/>
      <c r="I117" s="16"/>
      <c r="J117" s="18"/>
      <c r="K117" s="16"/>
      <c r="L117" s="15"/>
      <c r="M117" s="16"/>
      <c r="N117" s="19"/>
      <c r="O117" s="16"/>
      <c r="P117" s="15"/>
      <c r="Q117" s="17"/>
      <c r="R117" s="17"/>
    </row>
    <row r="118" spans="1:19" ht="18.75" customHeight="1" x14ac:dyDescent="0.25">
      <c r="A118" s="114" t="s">
        <v>46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6"/>
    </row>
    <row r="119" spans="1:19" ht="18" customHeight="1" x14ac:dyDescent="0.25">
      <c r="A119" s="101" t="s">
        <v>4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spans="1:19" ht="15" customHeight="1" x14ac:dyDescent="0.25">
      <c r="A120" s="105" t="s">
        <v>31</v>
      </c>
      <c r="B120" s="104" t="s">
        <v>0</v>
      </c>
      <c r="C120" s="105" t="s">
        <v>40</v>
      </c>
      <c r="D120" s="104" t="s">
        <v>92</v>
      </c>
      <c r="E120" s="104" t="s">
        <v>2</v>
      </c>
      <c r="F120" s="106" t="s">
        <v>75</v>
      </c>
      <c r="G120" s="106" t="s">
        <v>76</v>
      </c>
      <c r="H120" s="106" t="s">
        <v>77</v>
      </c>
      <c r="I120" s="104" t="s">
        <v>3</v>
      </c>
      <c r="J120" s="13"/>
      <c r="K120" s="7" t="s">
        <v>78</v>
      </c>
      <c r="L120" s="7"/>
      <c r="M120" s="7"/>
      <c r="N120" s="7"/>
      <c r="O120" s="104" t="s">
        <v>79</v>
      </c>
      <c r="P120" s="104"/>
      <c r="Q120" s="104"/>
      <c r="R120" s="104"/>
    </row>
    <row r="121" spans="1:19" ht="26.25" customHeight="1" x14ac:dyDescent="0.25">
      <c r="A121" s="105"/>
      <c r="B121" s="104"/>
      <c r="C121" s="105"/>
      <c r="D121" s="104"/>
      <c r="E121" s="104"/>
      <c r="F121" s="107"/>
      <c r="G121" s="107"/>
      <c r="H121" s="107"/>
      <c r="I121" s="104"/>
      <c r="J121" s="13"/>
      <c r="K121" s="34" t="s">
        <v>32</v>
      </c>
      <c r="L121" s="26" t="s">
        <v>33</v>
      </c>
      <c r="M121" s="26" t="s">
        <v>34</v>
      </c>
      <c r="N121" s="26" t="s">
        <v>35</v>
      </c>
      <c r="O121" s="26" t="s">
        <v>36</v>
      </c>
      <c r="P121" s="26" t="s">
        <v>87</v>
      </c>
      <c r="Q121" s="26" t="s">
        <v>38</v>
      </c>
      <c r="R121" s="26" t="s">
        <v>39</v>
      </c>
      <c r="S121" s="25"/>
    </row>
    <row r="122" spans="1:19" ht="18" customHeight="1" x14ac:dyDescent="0.25">
      <c r="A122" s="1">
        <v>174</v>
      </c>
      <c r="B122" s="1" t="s">
        <v>8</v>
      </c>
      <c r="C122" s="50" t="s">
        <v>126</v>
      </c>
      <c r="D122" s="1" t="s">
        <v>56</v>
      </c>
      <c r="E122" s="2">
        <v>26.26</v>
      </c>
      <c r="F122" s="2">
        <v>3.4060000000000001</v>
      </c>
      <c r="G122" s="2">
        <v>8.9580000000000002</v>
      </c>
      <c r="H122" s="2">
        <v>29.4</v>
      </c>
      <c r="I122" s="2">
        <v>212</v>
      </c>
      <c r="J122" s="64"/>
      <c r="K122" s="2">
        <f>154.87*200/250</f>
        <v>123.896</v>
      </c>
      <c r="L122" s="2">
        <f>35.86*200/250</f>
        <v>28.687999999999999</v>
      </c>
      <c r="M122" s="2">
        <f>164.45*200/250</f>
        <v>131.56</v>
      </c>
      <c r="N122" s="2">
        <f>0.56*200/250</f>
        <v>0.44800000000000006</v>
      </c>
      <c r="O122" s="2">
        <f>0.07*200/250</f>
        <v>5.6000000000000008E-2</v>
      </c>
      <c r="P122" s="2">
        <f>0.07*200/250</f>
        <v>5.6000000000000008E-2</v>
      </c>
      <c r="Q122" s="2">
        <f>0.69*200/250</f>
        <v>0.55200000000000005</v>
      </c>
      <c r="R122" s="2">
        <f>1.39*200/250</f>
        <v>1.1120000000000001</v>
      </c>
      <c r="S122" s="25"/>
    </row>
    <row r="123" spans="1:19" ht="18" customHeight="1" x14ac:dyDescent="0.25">
      <c r="A123" s="31"/>
      <c r="B123" s="1" t="s">
        <v>9</v>
      </c>
      <c r="C123" s="30" t="s">
        <v>91</v>
      </c>
      <c r="D123" s="1">
        <v>40</v>
      </c>
      <c r="E123" s="2">
        <v>3.52</v>
      </c>
      <c r="F123" s="2">
        <v>2.4</v>
      </c>
      <c r="G123" s="2">
        <v>0.4</v>
      </c>
      <c r="H123" s="2">
        <v>12.6</v>
      </c>
      <c r="I123" s="2">
        <v>63.6</v>
      </c>
      <c r="J123" s="64"/>
      <c r="K123" s="2">
        <v>6.9</v>
      </c>
      <c r="L123" s="2">
        <v>9.9</v>
      </c>
      <c r="M123" s="2">
        <v>26.1</v>
      </c>
      <c r="N123" s="2">
        <v>0.6</v>
      </c>
      <c r="O123" s="2">
        <v>0</v>
      </c>
      <c r="P123" s="2">
        <v>0.1</v>
      </c>
      <c r="Q123" s="2">
        <v>0.5</v>
      </c>
      <c r="R123" s="23">
        <v>0</v>
      </c>
      <c r="S123" s="25"/>
    </row>
    <row r="124" spans="1:19" ht="18" customHeight="1" x14ac:dyDescent="0.25">
      <c r="A124" s="31">
        <v>15</v>
      </c>
      <c r="B124" s="1" t="s">
        <v>10</v>
      </c>
      <c r="C124" s="30" t="s">
        <v>119</v>
      </c>
      <c r="D124" s="37">
        <v>10</v>
      </c>
      <c r="E124" s="41">
        <v>9.6</v>
      </c>
      <c r="F124" s="37">
        <v>2.3199999999999998</v>
      </c>
      <c r="G124" s="37">
        <v>2.95</v>
      </c>
      <c r="H124" s="39">
        <v>0</v>
      </c>
      <c r="I124" s="41">
        <v>35.83</v>
      </c>
      <c r="J124" s="86"/>
      <c r="K124" s="41">
        <v>88</v>
      </c>
      <c r="L124" s="41">
        <v>3.5</v>
      </c>
      <c r="M124" s="41">
        <v>50</v>
      </c>
      <c r="N124" s="41">
        <v>0.1</v>
      </c>
      <c r="O124" s="41">
        <v>26</v>
      </c>
      <c r="P124" s="39">
        <v>0</v>
      </c>
      <c r="Q124" s="39">
        <v>0</v>
      </c>
      <c r="R124" s="39">
        <v>0</v>
      </c>
      <c r="S124" s="25"/>
    </row>
    <row r="125" spans="1:19" ht="18" customHeight="1" x14ac:dyDescent="0.25">
      <c r="A125" s="1">
        <v>209</v>
      </c>
      <c r="B125" s="1" t="s">
        <v>14</v>
      </c>
      <c r="C125" s="30" t="s">
        <v>97</v>
      </c>
      <c r="D125" s="37">
        <v>40</v>
      </c>
      <c r="E125" s="2">
        <v>11</v>
      </c>
      <c r="F125" s="1">
        <v>5.08</v>
      </c>
      <c r="G125" s="2">
        <v>4.5999999999999996</v>
      </c>
      <c r="H125" s="2">
        <v>0.28000000000000003</v>
      </c>
      <c r="I125" s="2">
        <v>62.84</v>
      </c>
      <c r="J125" s="64"/>
      <c r="K125" s="2">
        <v>22</v>
      </c>
      <c r="L125" s="2">
        <v>4.8</v>
      </c>
      <c r="M125" s="2">
        <v>76.8</v>
      </c>
      <c r="N125" s="2">
        <v>1</v>
      </c>
      <c r="O125" s="2">
        <v>100</v>
      </c>
      <c r="P125" s="2">
        <v>0.03</v>
      </c>
      <c r="Q125" s="2">
        <v>0.1</v>
      </c>
      <c r="R125" s="23">
        <v>0</v>
      </c>
      <c r="S125" s="25"/>
    </row>
    <row r="126" spans="1:19" ht="18" customHeight="1" x14ac:dyDescent="0.25">
      <c r="A126" s="1">
        <v>378</v>
      </c>
      <c r="B126" s="1" t="s">
        <v>15</v>
      </c>
      <c r="C126" s="30" t="s">
        <v>139</v>
      </c>
      <c r="D126" s="1">
        <v>200</v>
      </c>
      <c r="E126" s="2">
        <v>6.47</v>
      </c>
      <c r="F126" s="2">
        <v>1.4</v>
      </c>
      <c r="G126" s="2">
        <v>1.6</v>
      </c>
      <c r="H126" s="2">
        <v>17.7</v>
      </c>
      <c r="I126" s="2">
        <v>91</v>
      </c>
      <c r="J126" s="30"/>
      <c r="K126" s="2">
        <v>33</v>
      </c>
      <c r="L126" s="3">
        <v>10.5</v>
      </c>
      <c r="M126" s="2">
        <v>67.5</v>
      </c>
      <c r="N126" s="2">
        <v>0.4</v>
      </c>
      <c r="O126" s="23">
        <v>0</v>
      </c>
      <c r="P126" s="23">
        <v>0</v>
      </c>
      <c r="Q126" s="23">
        <v>0</v>
      </c>
      <c r="R126" s="3">
        <v>1</v>
      </c>
    </row>
    <row r="127" spans="1:19" ht="18" customHeight="1" x14ac:dyDescent="0.25">
      <c r="A127" s="103" t="s">
        <v>12</v>
      </c>
      <c r="B127" s="103"/>
      <c r="C127" s="103"/>
      <c r="D127" s="26">
        <v>500</v>
      </c>
      <c r="E127" s="12">
        <f>SUM(E121:E126)</f>
        <v>56.85</v>
      </c>
      <c r="F127" s="12">
        <f>SUM(F122:F126)</f>
        <v>14.606</v>
      </c>
      <c r="G127" s="12">
        <f t="shared" ref="G127:R127" si="14">SUM(G122:G126)</f>
        <v>18.508000000000003</v>
      </c>
      <c r="H127" s="12">
        <f t="shared" si="14"/>
        <v>59.980000000000004</v>
      </c>
      <c r="I127" s="12">
        <f t="shared" si="14"/>
        <v>465.27</v>
      </c>
      <c r="J127" s="12">
        <f t="shared" si="14"/>
        <v>0</v>
      </c>
      <c r="K127" s="12">
        <f t="shared" si="14"/>
        <v>273.79599999999999</v>
      </c>
      <c r="L127" s="12">
        <f t="shared" si="14"/>
        <v>57.387999999999998</v>
      </c>
      <c r="M127" s="12">
        <f t="shared" si="14"/>
        <v>351.96</v>
      </c>
      <c r="N127" s="12">
        <f t="shared" si="14"/>
        <v>2.548</v>
      </c>
      <c r="O127" s="12">
        <f t="shared" si="14"/>
        <v>126.056</v>
      </c>
      <c r="P127" s="12">
        <f t="shared" si="14"/>
        <v>0.18600000000000003</v>
      </c>
      <c r="Q127" s="12">
        <f t="shared" si="14"/>
        <v>1.1520000000000001</v>
      </c>
      <c r="R127" s="12">
        <f t="shared" si="14"/>
        <v>2.1120000000000001</v>
      </c>
    </row>
    <row r="128" spans="1:19" ht="18" customHeight="1" x14ac:dyDescent="0.25">
      <c r="A128" s="101" t="s">
        <v>13</v>
      </c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spans="1:19" ht="15" customHeight="1" x14ac:dyDescent="0.25">
      <c r="A129" s="105" t="s">
        <v>31</v>
      </c>
      <c r="B129" s="104" t="s">
        <v>0</v>
      </c>
      <c r="C129" s="105" t="s">
        <v>40</v>
      </c>
      <c r="D129" s="104" t="s">
        <v>92</v>
      </c>
      <c r="E129" s="104" t="s">
        <v>2</v>
      </c>
      <c r="F129" s="106" t="s">
        <v>75</v>
      </c>
      <c r="G129" s="106" t="s">
        <v>76</v>
      </c>
      <c r="H129" s="106" t="s">
        <v>77</v>
      </c>
      <c r="I129" s="104" t="s">
        <v>3</v>
      </c>
      <c r="J129" s="13"/>
      <c r="K129" s="7" t="s">
        <v>78</v>
      </c>
      <c r="L129" s="7"/>
      <c r="M129" s="7"/>
      <c r="N129" s="7"/>
      <c r="O129" s="104" t="s">
        <v>79</v>
      </c>
      <c r="P129" s="104"/>
      <c r="Q129" s="104"/>
      <c r="R129" s="104"/>
    </row>
    <row r="130" spans="1:19" ht="18" customHeight="1" x14ac:dyDescent="0.25">
      <c r="A130" s="105"/>
      <c r="B130" s="104"/>
      <c r="C130" s="105"/>
      <c r="D130" s="104"/>
      <c r="E130" s="104"/>
      <c r="F130" s="107"/>
      <c r="G130" s="107"/>
      <c r="H130" s="107"/>
      <c r="I130" s="104"/>
      <c r="J130" s="13"/>
      <c r="K130" s="34" t="s">
        <v>32</v>
      </c>
      <c r="L130" s="26" t="s">
        <v>33</v>
      </c>
      <c r="M130" s="26" t="s">
        <v>34</v>
      </c>
      <c r="N130" s="26" t="s">
        <v>35</v>
      </c>
      <c r="O130" s="26" t="s">
        <v>36</v>
      </c>
      <c r="P130" s="26" t="s">
        <v>87</v>
      </c>
      <c r="Q130" s="26" t="s">
        <v>38</v>
      </c>
      <c r="R130" s="26" t="s">
        <v>39</v>
      </c>
    </row>
    <row r="131" spans="1:19" ht="18" customHeight="1" x14ac:dyDescent="0.25">
      <c r="A131" s="1">
        <v>45</v>
      </c>
      <c r="B131" s="1" t="s">
        <v>8</v>
      </c>
      <c r="C131" s="50" t="s">
        <v>138</v>
      </c>
      <c r="D131" s="1">
        <v>60</v>
      </c>
      <c r="E131" s="1">
        <v>4.93</v>
      </c>
      <c r="F131" s="95">
        <v>0.8</v>
      </c>
      <c r="G131" s="95">
        <v>2.8</v>
      </c>
      <c r="H131" s="95">
        <v>6.2</v>
      </c>
      <c r="I131" s="2">
        <v>52.8</v>
      </c>
      <c r="J131" s="83"/>
      <c r="K131" s="2">
        <v>22.4</v>
      </c>
      <c r="L131" s="2">
        <v>9.1</v>
      </c>
      <c r="M131" s="2">
        <v>16.600000000000001</v>
      </c>
      <c r="N131" s="2">
        <v>0.3</v>
      </c>
      <c r="O131" s="23">
        <v>0</v>
      </c>
      <c r="P131" s="23">
        <v>0</v>
      </c>
      <c r="Q131" s="23">
        <v>0</v>
      </c>
      <c r="R131" s="2">
        <v>19.5</v>
      </c>
      <c r="S131" s="25"/>
    </row>
    <row r="132" spans="1:19" ht="18" customHeight="1" x14ac:dyDescent="0.25">
      <c r="A132" s="1">
        <v>108</v>
      </c>
      <c r="B132" s="1" t="s">
        <v>9</v>
      </c>
      <c r="C132" s="4" t="s">
        <v>23</v>
      </c>
      <c r="D132" s="1">
        <v>200</v>
      </c>
      <c r="E132" s="2">
        <v>8.4499999999999993</v>
      </c>
      <c r="F132" s="2">
        <v>5.2</v>
      </c>
      <c r="G132" s="2">
        <v>6.3</v>
      </c>
      <c r="H132" s="2">
        <v>29</v>
      </c>
      <c r="I132" s="2">
        <v>193.5</v>
      </c>
      <c r="J132" s="64"/>
      <c r="K132" s="2">
        <v>86</v>
      </c>
      <c r="L132" s="2">
        <v>7.5</v>
      </c>
      <c r="M132" s="2">
        <v>14.7</v>
      </c>
      <c r="N132" s="2">
        <v>0.8</v>
      </c>
      <c r="O132" s="2">
        <v>1.2</v>
      </c>
      <c r="P132" s="2">
        <v>2.4</v>
      </c>
      <c r="Q132" s="2">
        <v>0.2</v>
      </c>
      <c r="R132" s="2">
        <v>1.9</v>
      </c>
      <c r="S132" s="25"/>
    </row>
    <row r="133" spans="1:19" ht="18" customHeight="1" x14ac:dyDescent="0.25">
      <c r="A133" s="1">
        <v>234</v>
      </c>
      <c r="B133" s="1" t="s">
        <v>10</v>
      </c>
      <c r="C133" s="5" t="s">
        <v>65</v>
      </c>
      <c r="D133" s="1" t="s">
        <v>132</v>
      </c>
      <c r="E133" s="1">
        <v>29.82</v>
      </c>
      <c r="F133" s="2">
        <v>12.7</v>
      </c>
      <c r="G133" s="2">
        <v>16.2</v>
      </c>
      <c r="H133" s="2">
        <v>10.1</v>
      </c>
      <c r="I133" s="2">
        <v>236.6</v>
      </c>
      <c r="J133" s="64"/>
      <c r="K133" s="2">
        <v>126.1</v>
      </c>
      <c r="L133" s="2">
        <v>0</v>
      </c>
      <c r="M133" s="2">
        <v>0</v>
      </c>
      <c r="N133" s="2">
        <v>0.9</v>
      </c>
      <c r="O133" s="23">
        <v>0</v>
      </c>
      <c r="P133" s="2">
        <v>0.2</v>
      </c>
      <c r="Q133" s="23">
        <v>0</v>
      </c>
      <c r="R133" s="2">
        <v>6.1</v>
      </c>
      <c r="S133" s="25"/>
    </row>
    <row r="134" spans="1:19" ht="18" customHeight="1" x14ac:dyDescent="0.25">
      <c r="A134" s="1" t="s">
        <v>134</v>
      </c>
      <c r="B134" s="1" t="s">
        <v>14</v>
      </c>
      <c r="C134" s="30" t="s">
        <v>81</v>
      </c>
      <c r="D134" s="1" t="s">
        <v>127</v>
      </c>
      <c r="E134" s="1">
        <v>15.02</v>
      </c>
      <c r="F134" s="2">
        <v>3</v>
      </c>
      <c r="G134" s="2">
        <v>7.9</v>
      </c>
      <c r="H134" s="2">
        <v>29.8</v>
      </c>
      <c r="I134" s="2">
        <v>202.8</v>
      </c>
      <c r="J134" s="88"/>
      <c r="K134" s="2">
        <v>29.8</v>
      </c>
      <c r="L134" s="2">
        <v>0</v>
      </c>
      <c r="M134" s="2">
        <v>0</v>
      </c>
      <c r="N134" s="2">
        <v>1.6</v>
      </c>
      <c r="O134" s="23">
        <v>0</v>
      </c>
      <c r="P134" s="2">
        <v>0.4</v>
      </c>
      <c r="Q134" s="23">
        <v>0</v>
      </c>
      <c r="R134" s="2">
        <v>35.9</v>
      </c>
      <c r="S134" s="28"/>
    </row>
    <row r="135" spans="1:19" ht="18" customHeight="1" x14ac:dyDescent="0.25">
      <c r="A135" s="1">
        <v>883</v>
      </c>
      <c r="B135" s="1" t="s">
        <v>15</v>
      </c>
      <c r="C135" s="30" t="s">
        <v>115</v>
      </c>
      <c r="D135" s="1">
        <v>200</v>
      </c>
      <c r="E135" s="2">
        <v>8.4600000000000009</v>
      </c>
      <c r="F135" s="23">
        <v>0</v>
      </c>
      <c r="G135" s="23">
        <v>0</v>
      </c>
      <c r="H135" s="2">
        <v>7.2</v>
      </c>
      <c r="I135" s="2">
        <v>36</v>
      </c>
      <c r="J135" s="88"/>
      <c r="K135" s="89">
        <v>29.5</v>
      </c>
      <c r="L135" s="2">
        <v>1</v>
      </c>
      <c r="M135" s="2">
        <v>0</v>
      </c>
      <c r="N135" s="2">
        <v>0</v>
      </c>
      <c r="O135" s="23">
        <v>0</v>
      </c>
      <c r="P135" s="2">
        <v>0.04</v>
      </c>
      <c r="Q135" s="23">
        <v>0</v>
      </c>
      <c r="R135" s="2">
        <v>15</v>
      </c>
      <c r="S135" s="28"/>
    </row>
    <row r="136" spans="1:19" ht="18" customHeight="1" x14ac:dyDescent="0.25">
      <c r="A136" s="1"/>
      <c r="B136" s="1" t="s">
        <v>16</v>
      </c>
      <c r="C136" s="4" t="s">
        <v>106</v>
      </c>
      <c r="D136" s="1">
        <v>30</v>
      </c>
      <c r="E136" s="2">
        <v>2.64</v>
      </c>
      <c r="F136" s="2">
        <v>1.68</v>
      </c>
      <c r="G136" s="2">
        <v>0.33</v>
      </c>
      <c r="H136" s="2">
        <v>14.82</v>
      </c>
      <c r="I136" s="2">
        <v>68.97</v>
      </c>
      <c r="J136" s="64"/>
      <c r="K136" s="2">
        <v>6.9</v>
      </c>
      <c r="L136" s="2">
        <v>7.5</v>
      </c>
      <c r="M136" s="2">
        <v>31.799999999999997</v>
      </c>
      <c r="N136" s="2">
        <v>0.92999999999999994</v>
      </c>
      <c r="O136" s="23">
        <v>0</v>
      </c>
      <c r="P136" s="2">
        <v>0.03</v>
      </c>
      <c r="Q136" s="23">
        <v>0</v>
      </c>
      <c r="R136" s="2">
        <v>0</v>
      </c>
      <c r="S136" s="25"/>
    </row>
    <row r="137" spans="1:19" ht="18" customHeight="1" x14ac:dyDescent="0.25">
      <c r="A137" s="1"/>
      <c r="B137" s="1" t="s">
        <v>88</v>
      </c>
      <c r="C137" s="30" t="s">
        <v>90</v>
      </c>
      <c r="D137" s="1">
        <v>30</v>
      </c>
      <c r="E137" s="41">
        <v>2.64</v>
      </c>
      <c r="F137" s="2">
        <v>2.37</v>
      </c>
      <c r="G137" s="2">
        <v>0.3</v>
      </c>
      <c r="H137" s="2">
        <v>14.49</v>
      </c>
      <c r="I137" s="2">
        <v>70.14</v>
      </c>
      <c r="J137" s="64"/>
      <c r="K137" s="2">
        <v>6.8999999999999995</v>
      </c>
      <c r="L137" s="2">
        <v>9.8999999999999986</v>
      </c>
      <c r="M137" s="2">
        <v>26.099999999999998</v>
      </c>
      <c r="N137" s="2">
        <v>0.33</v>
      </c>
      <c r="O137" s="23">
        <v>0</v>
      </c>
      <c r="P137" s="2">
        <v>0.03</v>
      </c>
      <c r="Q137" s="23">
        <v>0</v>
      </c>
      <c r="R137" s="2">
        <v>0</v>
      </c>
      <c r="S137" s="25"/>
    </row>
    <row r="138" spans="1:19" ht="18" customHeight="1" x14ac:dyDescent="0.25">
      <c r="A138" s="1">
        <v>386</v>
      </c>
      <c r="B138" s="1" t="s">
        <v>103</v>
      </c>
      <c r="C138" s="30" t="s">
        <v>104</v>
      </c>
      <c r="D138" s="1">
        <v>100</v>
      </c>
      <c r="E138" s="2">
        <v>12.36</v>
      </c>
      <c r="F138" s="2">
        <v>3</v>
      </c>
      <c r="G138" s="2">
        <v>1</v>
      </c>
      <c r="H138" s="2">
        <v>4.2</v>
      </c>
      <c r="I138" s="2">
        <v>40</v>
      </c>
      <c r="J138" s="64"/>
      <c r="K138" s="2">
        <v>124</v>
      </c>
      <c r="L138" s="2">
        <v>14</v>
      </c>
      <c r="M138" s="2">
        <v>92</v>
      </c>
      <c r="N138" s="2">
        <v>0.1</v>
      </c>
      <c r="O138" s="23">
        <v>0</v>
      </c>
      <c r="P138" s="2">
        <v>0.03</v>
      </c>
      <c r="Q138" s="2">
        <v>0.1</v>
      </c>
      <c r="R138" s="2">
        <v>0.3</v>
      </c>
    </row>
    <row r="139" spans="1:19" ht="18" customHeight="1" x14ac:dyDescent="0.25">
      <c r="A139" s="103" t="s">
        <v>12</v>
      </c>
      <c r="B139" s="103"/>
      <c r="C139" s="103"/>
      <c r="D139" s="26">
        <v>865</v>
      </c>
      <c r="E139" s="12">
        <f t="shared" ref="E139:R139" si="15">SUM(E131:E138)</f>
        <v>84.320000000000007</v>
      </c>
      <c r="F139" s="12">
        <f t="shared" si="15"/>
        <v>28.75</v>
      </c>
      <c r="G139" s="12">
        <f t="shared" si="15"/>
        <v>34.829999999999991</v>
      </c>
      <c r="H139" s="12">
        <f t="shared" si="15"/>
        <v>115.81</v>
      </c>
      <c r="I139" s="12">
        <f t="shared" si="15"/>
        <v>900.81000000000006</v>
      </c>
      <c r="J139" s="12">
        <f t="shared" si="15"/>
        <v>0</v>
      </c>
      <c r="K139" s="12">
        <f t="shared" si="15"/>
        <v>431.59999999999997</v>
      </c>
      <c r="L139" s="12">
        <f t="shared" si="15"/>
        <v>49</v>
      </c>
      <c r="M139" s="12">
        <f t="shared" si="15"/>
        <v>181.2</v>
      </c>
      <c r="N139" s="12">
        <f t="shared" si="15"/>
        <v>4.96</v>
      </c>
      <c r="O139" s="12">
        <f t="shared" si="15"/>
        <v>1.2</v>
      </c>
      <c r="P139" s="12">
        <f t="shared" si="15"/>
        <v>3.1299999999999994</v>
      </c>
      <c r="Q139" s="12">
        <f t="shared" si="15"/>
        <v>0.30000000000000004</v>
      </c>
      <c r="R139" s="12">
        <f t="shared" si="15"/>
        <v>78.7</v>
      </c>
    </row>
    <row r="140" spans="1:19" x14ac:dyDescent="0.25">
      <c r="A140" s="102" t="s">
        <v>18</v>
      </c>
      <c r="B140" s="102"/>
      <c r="C140" s="102"/>
      <c r="D140" s="102"/>
      <c r="E140" s="12">
        <f>E127+E139</f>
        <v>141.17000000000002</v>
      </c>
      <c r="F140" s="12">
        <f>F127+F139</f>
        <v>43.356000000000002</v>
      </c>
      <c r="G140" s="12">
        <f>G127+G139</f>
        <v>53.337999999999994</v>
      </c>
      <c r="H140" s="12">
        <f>H127+H139</f>
        <v>175.79000000000002</v>
      </c>
      <c r="I140" s="12">
        <f>I127+I139</f>
        <v>1366.08</v>
      </c>
      <c r="J140" s="64"/>
      <c r="K140" s="12">
        <f t="shared" ref="K140:R140" si="16">K127+K139</f>
        <v>705.39599999999996</v>
      </c>
      <c r="L140" s="12">
        <f t="shared" si="16"/>
        <v>106.38800000000001</v>
      </c>
      <c r="M140" s="12">
        <f t="shared" si="16"/>
        <v>533.16</v>
      </c>
      <c r="N140" s="12">
        <f t="shared" si="16"/>
        <v>7.508</v>
      </c>
      <c r="O140" s="12">
        <f t="shared" si="16"/>
        <v>127.256</v>
      </c>
      <c r="P140" s="12">
        <f t="shared" si="16"/>
        <v>3.3159999999999994</v>
      </c>
      <c r="Q140" s="12">
        <f t="shared" si="16"/>
        <v>1.4520000000000002</v>
      </c>
      <c r="R140" s="12">
        <f t="shared" si="16"/>
        <v>80.811999999999998</v>
      </c>
    </row>
    <row r="141" spans="1:19" x14ac:dyDescent="0.25">
      <c r="A141" s="14"/>
      <c r="B141" s="14"/>
      <c r="C141" s="14"/>
      <c r="D141" s="14"/>
      <c r="E141" s="16"/>
      <c r="F141" s="16"/>
      <c r="G141" s="16"/>
      <c r="H141" s="16"/>
      <c r="I141" s="16"/>
      <c r="J141" s="18"/>
      <c r="K141" s="16"/>
      <c r="L141" s="15"/>
      <c r="M141" s="16"/>
      <c r="N141" s="16"/>
      <c r="O141" s="16"/>
      <c r="P141" s="16"/>
      <c r="Q141" s="15"/>
      <c r="R141" s="16"/>
    </row>
    <row r="142" spans="1:19" x14ac:dyDescent="0.25">
      <c r="A142" s="14"/>
      <c r="B142" s="14"/>
      <c r="C142" s="14"/>
      <c r="D142" s="14"/>
      <c r="E142" s="16"/>
      <c r="F142" s="16"/>
      <c r="G142" s="16"/>
      <c r="H142" s="16"/>
      <c r="I142" s="16"/>
      <c r="J142" s="18"/>
      <c r="K142" s="16"/>
      <c r="L142" s="15"/>
      <c r="M142" s="16"/>
      <c r="N142" s="16"/>
      <c r="O142" s="16"/>
      <c r="P142" s="16"/>
      <c r="Q142" s="15"/>
      <c r="R142" s="16"/>
    </row>
    <row r="143" spans="1:19" x14ac:dyDescent="0.25">
      <c r="A143" s="14"/>
      <c r="B143" s="14"/>
      <c r="C143" s="14"/>
      <c r="D143" s="14"/>
      <c r="E143" s="16"/>
      <c r="F143" s="16"/>
      <c r="G143" s="16"/>
      <c r="H143" s="16"/>
      <c r="I143" s="16"/>
      <c r="J143" s="18"/>
      <c r="K143" s="16"/>
      <c r="L143" s="15"/>
      <c r="M143" s="16"/>
      <c r="N143" s="16"/>
      <c r="O143" s="16"/>
      <c r="P143" s="16"/>
      <c r="Q143" s="15"/>
      <c r="R143" s="16"/>
    </row>
    <row r="144" spans="1:19" x14ac:dyDescent="0.25">
      <c r="A144" s="14"/>
      <c r="B144" s="14"/>
      <c r="C144" s="14"/>
      <c r="D144" s="14"/>
      <c r="E144" s="16"/>
      <c r="F144" s="16"/>
      <c r="G144" s="16"/>
      <c r="H144" s="16"/>
      <c r="I144" s="16"/>
      <c r="J144" s="18"/>
      <c r="K144" s="16"/>
      <c r="L144" s="15"/>
      <c r="M144" s="16"/>
      <c r="N144" s="16"/>
      <c r="O144" s="16"/>
      <c r="P144" s="16"/>
      <c r="Q144" s="15"/>
      <c r="R144" s="16"/>
    </row>
    <row r="145" spans="1:19" x14ac:dyDescent="0.25">
      <c r="A145" s="14"/>
      <c r="B145" s="14"/>
      <c r="C145" s="14"/>
      <c r="D145" s="14"/>
      <c r="E145" s="16"/>
      <c r="F145" s="16"/>
      <c r="G145" s="16"/>
      <c r="H145" s="16"/>
      <c r="I145" s="16"/>
      <c r="J145" s="18"/>
      <c r="K145" s="16"/>
      <c r="L145" s="15"/>
      <c r="M145" s="16"/>
      <c r="N145" s="16"/>
      <c r="O145" s="16"/>
      <c r="P145" s="16"/>
      <c r="Q145" s="15"/>
      <c r="R145" s="16"/>
    </row>
    <row r="146" spans="1:19" x14ac:dyDescent="0.25">
      <c r="A146" s="14"/>
      <c r="B146" s="14"/>
      <c r="C146" s="14"/>
      <c r="D146" s="14"/>
      <c r="E146" s="16"/>
      <c r="F146" s="16"/>
      <c r="G146" s="16"/>
      <c r="H146" s="16"/>
      <c r="I146" s="16"/>
      <c r="J146" s="18"/>
      <c r="K146" s="16"/>
      <c r="L146" s="15"/>
      <c r="M146" s="16"/>
      <c r="N146" s="16"/>
      <c r="O146" s="16"/>
      <c r="P146" s="16"/>
      <c r="Q146" s="15"/>
      <c r="R146" s="16"/>
    </row>
    <row r="147" spans="1:19" ht="18" customHeight="1" x14ac:dyDescent="0.25">
      <c r="A147" s="14"/>
      <c r="B147" s="14"/>
      <c r="C147" s="14"/>
      <c r="D147" s="14"/>
      <c r="E147" s="16"/>
      <c r="F147" s="16"/>
      <c r="G147" s="16"/>
      <c r="H147" s="16"/>
      <c r="I147" s="16"/>
      <c r="J147" s="18"/>
      <c r="K147" s="16"/>
      <c r="L147" s="15"/>
      <c r="M147" s="16"/>
      <c r="N147" s="16"/>
      <c r="O147" s="16"/>
      <c r="P147" s="16"/>
      <c r="Q147" s="15"/>
      <c r="R147" s="16"/>
    </row>
    <row r="148" spans="1:19" ht="18.75" customHeight="1" x14ac:dyDescent="0.25">
      <c r="A148" s="114" t="s">
        <v>47</v>
      </c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6"/>
    </row>
    <row r="149" spans="1:19" ht="18" customHeight="1" x14ac:dyDescent="0.25">
      <c r="A149" s="101" t="s">
        <v>4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1:19" ht="15" customHeight="1" x14ac:dyDescent="0.25">
      <c r="A150" s="105" t="s">
        <v>31</v>
      </c>
      <c r="B150" s="104" t="s">
        <v>0</v>
      </c>
      <c r="C150" s="105" t="s">
        <v>40</v>
      </c>
      <c r="D150" s="104" t="s">
        <v>92</v>
      </c>
      <c r="E150" s="104" t="s">
        <v>2</v>
      </c>
      <c r="F150" s="106" t="s">
        <v>75</v>
      </c>
      <c r="G150" s="106" t="s">
        <v>76</v>
      </c>
      <c r="H150" s="106" t="s">
        <v>77</v>
      </c>
      <c r="I150" s="104" t="s">
        <v>3</v>
      </c>
      <c r="J150" s="13"/>
      <c r="K150" s="7" t="s">
        <v>78</v>
      </c>
      <c r="L150" s="7"/>
      <c r="M150" s="7"/>
      <c r="N150" s="7"/>
      <c r="O150" s="104" t="s">
        <v>79</v>
      </c>
      <c r="P150" s="104"/>
      <c r="Q150" s="104"/>
      <c r="R150" s="104"/>
    </row>
    <row r="151" spans="1:19" ht="17.25" customHeight="1" x14ac:dyDescent="0.25">
      <c r="A151" s="105"/>
      <c r="B151" s="104"/>
      <c r="C151" s="105"/>
      <c r="D151" s="104"/>
      <c r="E151" s="104"/>
      <c r="F151" s="107"/>
      <c r="G151" s="107"/>
      <c r="H151" s="107"/>
      <c r="I151" s="104"/>
      <c r="J151" s="13"/>
      <c r="K151" s="34" t="s">
        <v>32</v>
      </c>
      <c r="L151" s="26" t="s">
        <v>33</v>
      </c>
      <c r="M151" s="26" t="s">
        <v>34</v>
      </c>
      <c r="N151" s="26" t="s">
        <v>35</v>
      </c>
      <c r="O151" s="26" t="s">
        <v>36</v>
      </c>
      <c r="P151" s="26" t="s">
        <v>87</v>
      </c>
      <c r="Q151" s="26" t="s">
        <v>38</v>
      </c>
      <c r="R151" s="26" t="s">
        <v>39</v>
      </c>
      <c r="S151" s="25"/>
    </row>
    <row r="152" spans="1:19" ht="17.25" customHeight="1" x14ac:dyDescent="0.25">
      <c r="A152" s="1">
        <v>219</v>
      </c>
      <c r="B152" s="1" t="s">
        <v>8</v>
      </c>
      <c r="C152" s="51" t="s">
        <v>58</v>
      </c>
      <c r="D152" s="37" t="s">
        <v>108</v>
      </c>
      <c r="E152" s="2">
        <v>55.1</v>
      </c>
      <c r="F152" s="2">
        <v>23.142857142857142</v>
      </c>
      <c r="G152" s="2">
        <v>19.221428571428572</v>
      </c>
      <c r="H152" s="2">
        <v>36.728571428571428</v>
      </c>
      <c r="I152" s="2">
        <v>413.57142857142856</v>
      </c>
      <c r="J152" s="64"/>
      <c r="K152" s="2">
        <v>301.5</v>
      </c>
      <c r="L152" s="2">
        <v>39.299999999999997</v>
      </c>
      <c r="M152" s="2">
        <v>336.17142857142858</v>
      </c>
      <c r="N152" s="2">
        <v>0.81428571428571428</v>
      </c>
      <c r="O152" s="2">
        <v>79.071428571428569</v>
      </c>
      <c r="P152" s="2">
        <v>4.2000000000000003E-2</v>
      </c>
      <c r="Q152" s="2">
        <v>0.31</v>
      </c>
      <c r="R152" s="2">
        <v>0.70714285714285718</v>
      </c>
      <c r="S152" s="25"/>
    </row>
    <row r="153" spans="1:19" ht="18" customHeight="1" x14ac:dyDescent="0.25">
      <c r="A153" s="1">
        <v>376</v>
      </c>
      <c r="B153" s="1" t="s">
        <v>9</v>
      </c>
      <c r="C153" s="36" t="s">
        <v>17</v>
      </c>
      <c r="D153" s="1">
        <v>200</v>
      </c>
      <c r="E153" s="2">
        <v>1.88</v>
      </c>
      <c r="F153" s="2">
        <v>0.1</v>
      </c>
      <c r="G153" s="23">
        <v>0</v>
      </c>
      <c r="H153" s="2">
        <v>15</v>
      </c>
      <c r="I153" s="2">
        <v>60</v>
      </c>
      <c r="J153" s="64"/>
      <c r="K153" s="2">
        <v>5</v>
      </c>
      <c r="L153" s="23">
        <v>0</v>
      </c>
      <c r="M153" s="23">
        <v>0</v>
      </c>
      <c r="N153" s="2">
        <v>2</v>
      </c>
      <c r="O153" s="23">
        <v>0</v>
      </c>
      <c r="P153" s="23">
        <v>0</v>
      </c>
      <c r="Q153" s="23">
        <v>0</v>
      </c>
      <c r="R153" s="23">
        <v>0</v>
      </c>
      <c r="S153" s="25"/>
    </row>
    <row r="154" spans="1:19" ht="18" customHeight="1" x14ac:dyDescent="0.25">
      <c r="A154" s="76"/>
      <c r="B154" s="69" t="s">
        <v>10</v>
      </c>
      <c r="C154" s="79" t="s">
        <v>133</v>
      </c>
      <c r="D154" s="69">
        <v>200</v>
      </c>
      <c r="E154" s="70">
        <v>40</v>
      </c>
      <c r="F154" s="76">
        <v>0.86</v>
      </c>
      <c r="G154" s="76">
        <v>0.88</v>
      </c>
      <c r="H154" s="90">
        <v>21.6</v>
      </c>
      <c r="I154" s="70">
        <v>103.4</v>
      </c>
      <c r="J154" s="91"/>
      <c r="K154" s="41">
        <v>35.200000000000003</v>
      </c>
      <c r="L154" s="41">
        <v>19.8</v>
      </c>
      <c r="M154" s="41">
        <v>24.2</v>
      </c>
      <c r="N154" s="41">
        <v>4.8</v>
      </c>
      <c r="O154" s="41">
        <v>0</v>
      </c>
      <c r="P154" s="41">
        <v>0.03</v>
      </c>
      <c r="Q154" s="41">
        <v>0.67</v>
      </c>
      <c r="R154" s="41">
        <v>22</v>
      </c>
    </row>
    <row r="155" spans="1:19" ht="18" customHeight="1" x14ac:dyDescent="0.25">
      <c r="A155" s="103" t="s">
        <v>12</v>
      </c>
      <c r="B155" s="103"/>
      <c r="C155" s="103"/>
      <c r="D155" s="65">
        <v>550</v>
      </c>
      <c r="E155" s="12">
        <f t="shared" ref="E155:R155" si="17">SUM(E152:E154)</f>
        <v>96.98</v>
      </c>
      <c r="F155" s="12">
        <f t="shared" si="17"/>
        <v>24.102857142857143</v>
      </c>
      <c r="G155" s="12">
        <f t="shared" si="17"/>
        <v>20.101428571428571</v>
      </c>
      <c r="H155" s="12">
        <f t="shared" si="17"/>
        <v>73.328571428571422</v>
      </c>
      <c r="I155" s="12">
        <f t="shared" si="17"/>
        <v>576.97142857142853</v>
      </c>
      <c r="J155" s="12">
        <f t="shared" si="17"/>
        <v>0</v>
      </c>
      <c r="K155" s="12">
        <f t="shared" si="17"/>
        <v>341.7</v>
      </c>
      <c r="L155" s="12">
        <f t="shared" si="17"/>
        <v>59.099999999999994</v>
      </c>
      <c r="M155" s="12">
        <f t="shared" si="17"/>
        <v>360.37142857142857</v>
      </c>
      <c r="N155" s="12">
        <f t="shared" si="17"/>
        <v>7.6142857142857139</v>
      </c>
      <c r="O155" s="12">
        <f t="shared" si="17"/>
        <v>79.071428571428569</v>
      </c>
      <c r="P155" s="12">
        <f t="shared" si="17"/>
        <v>7.2000000000000008E-2</v>
      </c>
      <c r="Q155" s="12">
        <f t="shared" si="17"/>
        <v>0.98</v>
      </c>
      <c r="R155" s="12">
        <f t="shared" si="17"/>
        <v>22.707142857142856</v>
      </c>
    </row>
    <row r="156" spans="1:19" ht="18" customHeight="1" x14ac:dyDescent="0.25">
      <c r="A156" s="101" t="s">
        <v>13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spans="1:19" ht="15.75" customHeight="1" x14ac:dyDescent="0.25">
      <c r="A157" s="105" t="s">
        <v>31</v>
      </c>
      <c r="B157" s="104" t="s">
        <v>0</v>
      </c>
      <c r="C157" s="105" t="s">
        <v>40</v>
      </c>
      <c r="D157" s="104" t="s">
        <v>92</v>
      </c>
      <c r="E157" s="104" t="s">
        <v>2</v>
      </c>
      <c r="F157" s="106" t="s">
        <v>75</v>
      </c>
      <c r="G157" s="106" t="s">
        <v>76</v>
      </c>
      <c r="H157" s="106" t="s">
        <v>77</v>
      </c>
      <c r="I157" s="104" t="s">
        <v>3</v>
      </c>
      <c r="J157" s="13"/>
      <c r="K157" s="7" t="s">
        <v>78</v>
      </c>
      <c r="L157" s="7"/>
      <c r="M157" s="7"/>
      <c r="N157" s="7"/>
      <c r="O157" s="104" t="s">
        <v>79</v>
      </c>
      <c r="P157" s="104"/>
      <c r="Q157" s="104"/>
      <c r="R157" s="104"/>
    </row>
    <row r="158" spans="1:19" ht="17.25" customHeight="1" x14ac:dyDescent="0.25">
      <c r="A158" s="105"/>
      <c r="B158" s="104"/>
      <c r="C158" s="105"/>
      <c r="D158" s="104"/>
      <c r="E158" s="104"/>
      <c r="F158" s="107"/>
      <c r="G158" s="107"/>
      <c r="H158" s="107"/>
      <c r="I158" s="104"/>
      <c r="J158" s="13"/>
      <c r="K158" s="34" t="s">
        <v>32</v>
      </c>
      <c r="L158" s="26" t="s">
        <v>33</v>
      </c>
      <c r="M158" s="26" t="s">
        <v>34</v>
      </c>
      <c r="N158" s="26" t="s">
        <v>35</v>
      </c>
      <c r="O158" s="26" t="s">
        <v>36</v>
      </c>
      <c r="P158" s="26" t="s">
        <v>87</v>
      </c>
      <c r="Q158" s="26" t="s">
        <v>38</v>
      </c>
      <c r="R158" s="26" t="s">
        <v>39</v>
      </c>
    </row>
    <row r="159" spans="1:19" ht="30.75" customHeight="1" x14ac:dyDescent="0.25">
      <c r="A159" s="31">
        <v>71</v>
      </c>
      <c r="B159" s="1" t="s">
        <v>8</v>
      </c>
      <c r="C159" s="50" t="s">
        <v>99</v>
      </c>
      <c r="D159" s="1">
        <v>60</v>
      </c>
      <c r="E159" s="2">
        <v>9.4700000000000006</v>
      </c>
      <c r="F159" s="82">
        <v>0.5</v>
      </c>
      <c r="G159" s="82">
        <v>0</v>
      </c>
      <c r="H159" s="82">
        <v>2</v>
      </c>
      <c r="I159" s="2">
        <v>9.6</v>
      </c>
      <c r="J159" s="83"/>
      <c r="K159" s="2">
        <v>13.8</v>
      </c>
      <c r="L159" s="23">
        <v>0</v>
      </c>
      <c r="M159" s="23">
        <v>0</v>
      </c>
      <c r="N159" s="2">
        <v>0.3</v>
      </c>
      <c r="O159" s="23">
        <v>0</v>
      </c>
      <c r="P159" s="23">
        <v>0</v>
      </c>
      <c r="Q159" s="23">
        <v>0</v>
      </c>
      <c r="R159" s="2">
        <v>3</v>
      </c>
      <c r="S159" s="25"/>
    </row>
    <row r="160" spans="1:19" ht="17.25" customHeight="1" x14ac:dyDescent="0.25">
      <c r="A160" s="1">
        <v>82</v>
      </c>
      <c r="B160" s="1" t="s">
        <v>9</v>
      </c>
      <c r="C160" s="4" t="s">
        <v>117</v>
      </c>
      <c r="D160" s="1">
        <v>200</v>
      </c>
      <c r="E160" s="2">
        <v>9.3699999999999992</v>
      </c>
      <c r="F160" s="2">
        <v>1.8</v>
      </c>
      <c r="G160" s="2">
        <v>4.9000000000000004</v>
      </c>
      <c r="H160" s="2">
        <v>15.2</v>
      </c>
      <c r="I160" s="2">
        <v>112.3</v>
      </c>
      <c r="J160" s="64"/>
      <c r="K160" s="2">
        <v>85.9</v>
      </c>
      <c r="L160" s="2">
        <v>10.6</v>
      </c>
      <c r="M160" s="2">
        <v>21.8</v>
      </c>
      <c r="N160" s="2">
        <v>0.9</v>
      </c>
      <c r="O160" s="2">
        <v>1</v>
      </c>
      <c r="P160" s="2">
        <v>5</v>
      </c>
      <c r="Q160" s="2">
        <v>0.3</v>
      </c>
      <c r="R160" s="2">
        <v>12.9</v>
      </c>
      <c r="S160" s="25"/>
    </row>
    <row r="161" spans="1:19" ht="18" customHeight="1" x14ac:dyDescent="0.25">
      <c r="A161" s="37">
        <v>282</v>
      </c>
      <c r="B161" s="37" t="s">
        <v>10</v>
      </c>
      <c r="C161" s="50" t="s">
        <v>69</v>
      </c>
      <c r="D161" s="37" t="s">
        <v>132</v>
      </c>
      <c r="E161" s="37">
        <v>60.51</v>
      </c>
      <c r="F161" s="41">
        <v>15.28</v>
      </c>
      <c r="G161" s="41">
        <v>18.46</v>
      </c>
      <c r="H161" s="41">
        <v>6.25</v>
      </c>
      <c r="I161" s="41">
        <v>268.36</v>
      </c>
      <c r="J161" s="92"/>
      <c r="K161" s="41">
        <v>19.600000000000001</v>
      </c>
      <c r="L161" s="41">
        <v>15.09</v>
      </c>
      <c r="M161" s="41">
        <v>223.38</v>
      </c>
      <c r="N161" s="41">
        <v>11.47</v>
      </c>
      <c r="O161" s="41">
        <v>6.48</v>
      </c>
      <c r="P161" s="41">
        <v>0.21</v>
      </c>
      <c r="Q161" s="41">
        <v>6.8</v>
      </c>
      <c r="R161" s="41">
        <v>77.94</v>
      </c>
      <c r="S161" s="25"/>
    </row>
    <row r="162" spans="1:19" ht="18" customHeight="1" x14ac:dyDescent="0.25">
      <c r="A162" s="1">
        <v>171</v>
      </c>
      <c r="B162" s="1" t="s">
        <v>14</v>
      </c>
      <c r="C162" s="4" t="s">
        <v>67</v>
      </c>
      <c r="D162" s="1">
        <v>150</v>
      </c>
      <c r="E162" s="2">
        <v>16.2</v>
      </c>
      <c r="F162" s="2">
        <v>6.3</v>
      </c>
      <c r="G162" s="2">
        <v>9.9</v>
      </c>
      <c r="H162" s="2">
        <v>46.7</v>
      </c>
      <c r="I162" s="2">
        <v>300.89999999999998</v>
      </c>
      <c r="J162" s="64"/>
      <c r="K162" s="2">
        <v>136.69999999999999</v>
      </c>
      <c r="L162" s="2">
        <v>1.4</v>
      </c>
      <c r="M162" s="2">
        <v>22.2</v>
      </c>
      <c r="N162" s="2">
        <v>1.2</v>
      </c>
      <c r="O162" s="2">
        <v>1.2</v>
      </c>
      <c r="P162" s="2">
        <v>0.1</v>
      </c>
      <c r="Q162" s="23">
        <v>0</v>
      </c>
      <c r="R162" s="23">
        <v>0</v>
      </c>
      <c r="S162" s="25"/>
    </row>
    <row r="163" spans="1:19" ht="18" customHeight="1" x14ac:dyDescent="0.25">
      <c r="A163" s="1"/>
      <c r="B163" s="1" t="s">
        <v>15</v>
      </c>
      <c r="C163" s="4" t="s">
        <v>74</v>
      </c>
      <c r="D163" s="1">
        <v>200</v>
      </c>
      <c r="E163" s="2">
        <v>12</v>
      </c>
      <c r="F163" s="2">
        <v>0.2</v>
      </c>
      <c r="G163" s="2">
        <v>0</v>
      </c>
      <c r="H163" s="2">
        <v>3.9</v>
      </c>
      <c r="I163" s="2">
        <v>16</v>
      </c>
      <c r="J163" s="88"/>
      <c r="K163" s="2">
        <v>0.24</v>
      </c>
      <c r="L163" s="2">
        <v>0.2</v>
      </c>
      <c r="M163" s="2">
        <v>0.5</v>
      </c>
      <c r="N163" s="2">
        <v>7</v>
      </c>
      <c r="O163" s="23">
        <v>0</v>
      </c>
      <c r="P163" s="2">
        <v>0.1</v>
      </c>
      <c r="Q163" s="23">
        <v>0</v>
      </c>
      <c r="R163" s="2">
        <v>6</v>
      </c>
      <c r="S163" s="25"/>
    </row>
    <row r="164" spans="1:19" ht="18" customHeight="1" x14ac:dyDescent="0.25">
      <c r="A164" s="1"/>
      <c r="B164" s="1" t="s">
        <v>16</v>
      </c>
      <c r="C164" s="4" t="s">
        <v>106</v>
      </c>
      <c r="D164" s="1">
        <v>30</v>
      </c>
      <c r="E164" s="2">
        <v>2.64</v>
      </c>
      <c r="F164" s="2">
        <v>1.68</v>
      </c>
      <c r="G164" s="2">
        <v>0.33</v>
      </c>
      <c r="H164" s="2">
        <v>14.82</v>
      </c>
      <c r="I164" s="2">
        <v>68.97</v>
      </c>
      <c r="J164" s="88"/>
      <c r="K164" s="2">
        <v>6.9</v>
      </c>
      <c r="L164" s="2">
        <v>7.5</v>
      </c>
      <c r="M164" s="2">
        <v>31.799999999999997</v>
      </c>
      <c r="N164" s="2">
        <v>0.92999999999999994</v>
      </c>
      <c r="O164" s="23">
        <v>0</v>
      </c>
      <c r="P164" s="2">
        <v>0.03</v>
      </c>
      <c r="Q164" s="23">
        <v>0</v>
      </c>
      <c r="R164" s="23">
        <v>0</v>
      </c>
      <c r="S164" s="25"/>
    </row>
    <row r="165" spans="1:19" ht="18" customHeight="1" x14ac:dyDescent="0.25">
      <c r="A165" s="1"/>
      <c r="B165" s="1" t="s">
        <v>88</v>
      </c>
      <c r="C165" s="30" t="s">
        <v>90</v>
      </c>
      <c r="D165" s="1">
        <v>30</v>
      </c>
      <c r="E165" s="41">
        <v>2.64</v>
      </c>
      <c r="F165" s="2">
        <v>2.37</v>
      </c>
      <c r="G165" s="2">
        <v>0.3</v>
      </c>
      <c r="H165" s="2">
        <v>14.49</v>
      </c>
      <c r="I165" s="2">
        <v>70.14</v>
      </c>
      <c r="J165" s="64"/>
      <c r="K165" s="2">
        <v>6.8999999999999995</v>
      </c>
      <c r="L165" s="2">
        <v>9.8999999999999986</v>
      </c>
      <c r="M165" s="2">
        <v>26.099999999999998</v>
      </c>
      <c r="N165" s="2">
        <v>0.33</v>
      </c>
      <c r="O165" s="23">
        <v>0</v>
      </c>
      <c r="P165" s="2">
        <v>0.03</v>
      </c>
      <c r="Q165" s="23">
        <v>0</v>
      </c>
      <c r="R165" s="23">
        <v>0</v>
      </c>
    </row>
    <row r="166" spans="1:19" ht="18" customHeight="1" x14ac:dyDescent="0.25">
      <c r="A166" s="103" t="s">
        <v>12</v>
      </c>
      <c r="B166" s="103"/>
      <c r="C166" s="103"/>
      <c r="D166" s="26">
        <v>765</v>
      </c>
      <c r="E166" s="12">
        <f t="shared" ref="E166:R166" si="18">SUM(E159:E165)</f>
        <v>112.83</v>
      </c>
      <c r="F166" s="26">
        <f t="shared" si="18"/>
        <v>28.13</v>
      </c>
      <c r="G166" s="26">
        <f t="shared" si="18"/>
        <v>33.889999999999993</v>
      </c>
      <c r="H166" s="26">
        <f t="shared" si="18"/>
        <v>103.36</v>
      </c>
      <c r="I166" s="26">
        <f t="shared" si="18"/>
        <v>846.27</v>
      </c>
      <c r="J166" s="26">
        <f t="shared" si="18"/>
        <v>0</v>
      </c>
      <c r="K166" s="26">
        <f t="shared" si="18"/>
        <v>270.03999999999996</v>
      </c>
      <c r="L166" s="26">
        <f t="shared" si="18"/>
        <v>44.689999999999991</v>
      </c>
      <c r="M166" s="26">
        <f t="shared" si="18"/>
        <v>325.78000000000003</v>
      </c>
      <c r="N166" s="26">
        <f t="shared" si="18"/>
        <v>22.129999999999995</v>
      </c>
      <c r="O166" s="26">
        <f t="shared" si="18"/>
        <v>8.68</v>
      </c>
      <c r="P166" s="26">
        <f t="shared" si="18"/>
        <v>5.47</v>
      </c>
      <c r="Q166" s="26">
        <f t="shared" si="18"/>
        <v>7.1</v>
      </c>
      <c r="R166" s="26">
        <f t="shared" si="18"/>
        <v>99.84</v>
      </c>
    </row>
    <row r="167" spans="1:19" x14ac:dyDescent="0.25">
      <c r="A167" s="102" t="s">
        <v>18</v>
      </c>
      <c r="B167" s="102"/>
      <c r="C167" s="102"/>
      <c r="D167" s="102"/>
      <c r="E167" s="12">
        <f>E155+E166</f>
        <v>209.81</v>
      </c>
      <c r="F167" s="12">
        <f>F155+F166</f>
        <v>52.232857142857142</v>
      </c>
      <c r="G167" s="12">
        <f>G155+G166</f>
        <v>53.991428571428564</v>
      </c>
      <c r="H167" s="12">
        <f>H155+H166</f>
        <v>176.68857142857144</v>
      </c>
      <c r="I167" s="12">
        <f>I155+I166</f>
        <v>1423.2414285714285</v>
      </c>
      <c r="J167" s="64"/>
      <c r="K167" s="12">
        <f t="shared" ref="K167:R167" si="19">K155+K166</f>
        <v>611.74</v>
      </c>
      <c r="L167" s="12">
        <f t="shared" si="19"/>
        <v>103.78999999999999</v>
      </c>
      <c r="M167" s="12">
        <f t="shared" si="19"/>
        <v>686.1514285714286</v>
      </c>
      <c r="N167" s="12">
        <f t="shared" si="19"/>
        <v>29.744285714285709</v>
      </c>
      <c r="O167" s="12">
        <f t="shared" si="19"/>
        <v>87.751428571428562</v>
      </c>
      <c r="P167" s="12">
        <f t="shared" si="19"/>
        <v>5.5419999999999998</v>
      </c>
      <c r="Q167" s="12">
        <f t="shared" si="19"/>
        <v>8.08</v>
      </c>
      <c r="R167" s="12">
        <f t="shared" si="19"/>
        <v>122.54714285714286</v>
      </c>
    </row>
    <row r="168" spans="1:19" x14ac:dyDescent="0.25">
      <c r="A168" s="14"/>
      <c r="B168" s="14"/>
      <c r="C168" s="14"/>
      <c r="D168" s="14"/>
      <c r="E168" s="16"/>
      <c r="F168" s="16"/>
      <c r="G168" s="16"/>
      <c r="H168" s="16"/>
      <c r="I168" s="16"/>
      <c r="J168" s="18"/>
      <c r="K168" s="16"/>
      <c r="L168" s="16"/>
      <c r="M168" s="15"/>
      <c r="N168" s="16"/>
      <c r="O168" s="16"/>
      <c r="P168" s="15"/>
      <c r="Q168" s="17"/>
      <c r="R168" s="16"/>
    </row>
    <row r="169" spans="1:19" x14ac:dyDescent="0.25">
      <c r="A169" s="14"/>
      <c r="B169" s="14"/>
      <c r="C169" s="14"/>
      <c r="D169" s="14"/>
      <c r="E169" s="16"/>
      <c r="F169" s="16"/>
      <c r="G169" s="16"/>
      <c r="H169" s="16"/>
      <c r="I169" s="16"/>
      <c r="J169" s="18"/>
      <c r="K169" s="16"/>
      <c r="L169" s="16"/>
      <c r="M169" s="15"/>
      <c r="N169" s="16"/>
      <c r="O169" s="16"/>
      <c r="P169" s="15"/>
      <c r="Q169" s="17"/>
      <c r="R169" s="16"/>
    </row>
    <row r="170" spans="1:19" x14ac:dyDescent="0.25">
      <c r="A170" s="14"/>
      <c r="B170" s="14"/>
      <c r="C170" s="14"/>
      <c r="D170" s="14"/>
      <c r="E170" s="16"/>
      <c r="F170" s="16"/>
      <c r="G170" s="16"/>
      <c r="H170" s="16"/>
      <c r="I170" s="16"/>
      <c r="J170" s="18"/>
      <c r="K170" s="16"/>
      <c r="L170" s="16"/>
      <c r="M170" s="15"/>
      <c r="N170" s="16"/>
      <c r="O170" s="16"/>
      <c r="P170" s="15"/>
      <c r="Q170" s="17"/>
      <c r="R170" s="16"/>
    </row>
    <row r="171" spans="1:19" x14ac:dyDescent="0.25">
      <c r="A171" s="14"/>
      <c r="B171" s="14"/>
      <c r="C171" s="14"/>
      <c r="D171" s="14"/>
      <c r="E171" s="16"/>
      <c r="F171" s="16"/>
      <c r="G171" s="16"/>
      <c r="H171" s="16"/>
      <c r="I171" s="16"/>
      <c r="J171" s="18"/>
      <c r="K171" s="16"/>
      <c r="L171" s="16"/>
      <c r="M171" s="15"/>
      <c r="N171" s="16"/>
      <c r="O171" s="16"/>
      <c r="P171" s="15"/>
      <c r="Q171" s="17"/>
      <c r="R171" s="16"/>
    </row>
    <row r="172" spans="1:19" x14ac:dyDescent="0.25">
      <c r="A172" s="14"/>
      <c r="B172" s="14"/>
      <c r="C172" s="14"/>
      <c r="D172" s="14"/>
      <c r="E172" s="16"/>
      <c r="F172" s="16"/>
      <c r="G172" s="16"/>
      <c r="H172" s="16"/>
      <c r="I172" s="16"/>
      <c r="J172" s="18"/>
      <c r="K172" s="16"/>
      <c r="L172" s="16"/>
      <c r="M172" s="15"/>
      <c r="N172" s="16"/>
      <c r="O172" s="16"/>
      <c r="P172" s="15"/>
      <c r="Q172" s="17"/>
      <c r="R172" s="16"/>
    </row>
    <row r="173" spans="1:19" ht="18" customHeight="1" x14ac:dyDescent="0.25">
      <c r="A173" s="14"/>
      <c r="B173" s="14"/>
      <c r="C173" s="14"/>
      <c r="D173" s="14"/>
      <c r="E173" s="16"/>
      <c r="F173" s="16"/>
      <c r="G173" s="16"/>
      <c r="H173" s="16"/>
      <c r="I173" s="16"/>
      <c r="J173" s="18"/>
      <c r="K173" s="16"/>
      <c r="L173" s="16"/>
      <c r="M173" s="15"/>
      <c r="N173" s="16"/>
      <c r="O173" s="16"/>
      <c r="P173" s="15"/>
      <c r="Q173" s="17"/>
      <c r="R173" s="16"/>
    </row>
    <row r="174" spans="1:19" ht="18.75" customHeight="1" x14ac:dyDescent="0.25">
      <c r="A174" s="114" t="s">
        <v>48</v>
      </c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6"/>
    </row>
    <row r="175" spans="1:19" ht="18" customHeight="1" x14ac:dyDescent="0.25">
      <c r="A175" s="101" t="s">
        <v>4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1:19" ht="15" customHeight="1" x14ac:dyDescent="0.25">
      <c r="A176" s="105" t="s">
        <v>31</v>
      </c>
      <c r="B176" s="104" t="s">
        <v>0</v>
      </c>
      <c r="C176" s="105" t="s">
        <v>40</v>
      </c>
      <c r="D176" s="104" t="s">
        <v>92</v>
      </c>
      <c r="E176" s="104" t="s">
        <v>2</v>
      </c>
      <c r="F176" s="106" t="s">
        <v>75</v>
      </c>
      <c r="G176" s="106" t="s">
        <v>76</v>
      </c>
      <c r="H176" s="106" t="s">
        <v>77</v>
      </c>
      <c r="I176" s="104" t="s">
        <v>3</v>
      </c>
      <c r="J176" s="13"/>
      <c r="K176" s="7" t="s">
        <v>78</v>
      </c>
      <c r="L176" s="7"/>
      <c r="M176" s="7"/>
      <c r="N176" s="7"/>
      <c r="O176" s="104" t="s">
        <v>79</v>
      </c>
      <c r="P176" s="104"/>
      <c r="Q176" s="104"/>
      <c r="R176" s="104"/>
    </row>
    <row r="177" spans="1:19" ht="27.75" customHeight="1" x14ac:dyDescent="0.25">
      <c r="A177" s="105"/>
      <c r="B177" s="104"/>
      <c r="C177" s="105"/>
      <c r="D177" s="104"/>
      <c r="E177" s="104"/>
      <c r="F177" s="107"/>
      <c r="G177" s="107"/>
      <c r="H177" s="107"/>
      <c r="I177" s="104"/>
      <c r="J177" s="13"/>
      <c r="K177" s="34" t="s">
        <v>32</v>
      </c>
      <c r="L177" s="26" t="s">
        <v>33</v>
      </c>
      <c r="M177" s="26" t="s">
        <v>34</v>
      </c>
      <c r="N177" s="26" t="s">
        <v>35</v>
      </c>
      <c r="O177" s="26" t="s">
        <v>36</v>
      </c>
      <c r="P177" s="26" t="s">
        <v>87</v>
      </c>
      <c r="Q177" s="26" t="s">
        <v>38</v>
      </c>
      <c r="R177" s="26" t="s">
        <v>39</v>
      </c>
      <c r="S177" s="28"/>
    </row>
    <row r="178" spans="1:19" ht="18" customHeight="1" x14ac:dyDescent="0.25">
      <c r="A178" s="1">
        <v>174</v>
      </c>
      <c r="B178" s="1" t="s">
        <v>8</v>
      </c>
      <c r="C178" s="53" t="s">
        <v>128</v>
      </c>
      <c r="D178" s="37" t="s">
        <v>56</v>
      </c>
      <c r="E178" s="37">
        <v>22.08</v>
      </c>
      <c r="F178" s="41">
        <v>6.1</v>
      </c>
      <c r="G178" s="41">
        <v>11.3</v>
      </c>
      <c r="H178" s="41">
        <v>33.5</v>
      </c>
      <c r="I178" s="41">
        <v>280</v>
      </c>
      <c r="J178" s="86"/>
      <c r="K178" s="41">
        <v>192.2</v>
      </c>
      <c r="L178" s="41">
        <v>23.5</v>
      </c>
      <c r="M178" s="41">
        <v>156.1</v>
      </c>
      <c r="N178" s="41">
        <v>0.3</v>
      </c>
      <c r="O178" s="41">
        <v>36.700000000000003</v>
      </c>
      <c r="P178" s="41">
        <v>0.1</v>
      </c>
      <c r="Q178" s="39">
        <v>0</v>
      </c>
      <c r="R178" s="41">
        <v>1.1000000000000001</v>
      </c>
      <c r="S178" s="28"/>
    </row>
    <row r="179" spans="1:19" ht="18" customHeight="1" x14ac:dyDescent="0.25">
      <c r="A179" s="31">
        <v>15</v>
      </c>
      <c r="B179" s="1" t="s">
        <v>9</v>
      </c>
      <c r="C179" s="30" t="s">
        <v>119</v>
      </c>
      <c r="D179" s="37">
        <v>10</v>
      </c>
      <c r="E179" s="41">
        <v>9.6</v>
      </c>
      <c r="F179" s="41">
        <v>2.3199999999999998</v>
      </c>
      <c r="G179" s="41">
        <v>2.95</v>
      </c>
      <c r="H179" s="39">
        <v>0</v>
      </c>
      <c r="I179" s="41">
        <v>35.83</v>
      </c>
      <c r="J179" s="86"/>
      <c r="K179" s="41">
        <v>88</v>
      </c>
      <c r="L179" s="41">
        <v>3.5</v>
      </c>
      <c r="M179" s="41">
        <v>50</v>
      </c>
      <c r="N179" s="41">
        <v>0.1</v>
      </c>
      <c r="O179" s="41">
        <v>26</v>
      </c>
      <c r="P179" s="39">
        <v>0</v>
      </c>
      <c r="Q179" s="39">
        <v>0</v>
      </c>
      <c r="R179" s="39">
        <v>0</v>
      </c>
      <c r="S179" s="28"/>
    </row>
    <row r="180" spans="1:19" ht="18" customHeight="1" x14ac:dyDescent="0.25">
      <c r="A180" s="31"/>
      <c r="B180" s="40" t="s">
        <v>10</v>
      </c>
      <c r="C180" s="62" t="s">
        <v>29</v>
      </c>
      <c r="D180" s="74">
        <v>30</v>
      </c>
      <c r="E180" s="2">
        <v>6.3</v>
      </c>
      <c r="F180" s="2">
        <v>1.2</v>
      </c>
      <c r="G180" s="2">
        <v>1.56</v>
      </c>
      <c r="H180" s="2">
        <v>12.96</v>
      </c>
      <c r="I180" s="2">
        <v>70.38</v>
      </c>
      <c r="J180" s="64"/>
      <c r="K180" s="2">
        <v>19.8</v>
      </c>
      <c r="L180" s="2">
        <v>3.6</v>
      </c>
      <c r="M180" s="2">
        <v>16.2</v>
      </c>
      <c r="N180" s="2">
        <v>0.42</v>
      </c>
      <c r="O180" s="2">
        <v>1.98</v>
      </c>
      <c r="P180" s="2">
        <v>0</v>
      </c>
      <c r="Q180" s="2">
        <v>0</v>
      </c>
      <c r="R180" s="2">
        <v>0</v>
      </c>
      <c r="S180" s="28"/>
    </row>
    <row r="181" spans="1:19" x14ac:dyDescent="0.25">
      <c r="A181" s="31"/>
      <c r="B181" s="40" t="s">
        <v>14</v>
      </c>
      <c r="C181" s="62" t="s">
        <v>86</v>
      </c>
      <c r="D181" s="74">
        <v>80</v>
      </c>
      <c r="E181" s="2">
        <v>7.04</v>
      </c>
      <c r="F181" s="2">
        <v>3.16</v>
      </c>
      <c r="G181" s="2">
        <v>0.4</v>
      </c>
      <c r="H181" s="2">
        <v>19.32</v>
      </c>
      <c r="I181" s="2">
        <v>93.52</v>
      </c>
      <c r="J181" s="64"/>
      <c r="K181" s="2">
        <v>9.1999999999999993</v>
      </c>
      <c r="L181" s="2">
        <v>13.2</v>
      </c>
      <c r="M181" s="2">
        <v>34.799999999999997</v>
      </c>
      <c r="N181" s="2">
        <v>0.44</v>
      </c>
      <c r="O181" s="2">
        <v>0</v>
      </c>
      <c r="P181" s="2">
        <v>0.04</v>
      </c>
      <c r="Q181" s="2">
        <v>0.09</v>
      </c>
      <c r="R181" s="2">
        <v>0.1</v>
      </c>
    </row>
    <row r="182" spans="1:19" ht="18" customHeight="1" x14ac:dyDescent="0.25">
      <c r="A182" s="1">
        <v>377</v>
      </c>
      <c r="B182" s="40" t="s">
        <v>15</v>
      </c>
      <c r="C182" s="62" t="s">
        <v>28</v>
      </c>
      <c r="D182" s="1">
        <v>200</v>
      </c>
      <c r="E182" s="2">
        <v>4.4400000000000004</v>
      </c>
      <c r="F182" s="2">
        <v>0.2</v>
      </c>
      <c r="G182" s="23">
        <v>0</v>
      </c>
      <c r="H182" s="2">
        <v>16</v>
      </c>
      <c r="I182" s="2">
        <v>65</v>
      </c>
      <c r="J182" s="64"/>
      <c r="K182" s="2">
        <v>225.1</v>
      </c>
      <c r="L182" s="2">
        <v>198.2</v>
      </c>
      <c r="M182" s="2">
        <v>371.1</v>
      </c>
      <c r="N182" s="2">
        <v>36.799999999999997</v>
      </c>
      <c r="O182" s="2">
        <v>0</v>
      </c>
      <c r="P182" s="2">
        <v>1.1000000000000001</v>
      </c>
      <c r="Q182" s="2">
        <v>3.6</v>
      </c>
      <c r="R182" s="2">
        <v>7.3</v>
      </c>
    </row>
    <row r="183" spans="1:19" ht="18" customHeight="1" x14ac:dyDescent="0.25">
      <c r="A183" s="103" t="s">
        <v>12</v>
      </c>
      <c r="B183" s="103"/>
      <c r="C183" s="103"/>
      <c r="D183" s="34">
        <v>530</v>
      </c>
      <c r="E183" s="12">
        <f t="shared" ref="E183:R183" si="20">SUM(E178:E182)</f>
        <v>49.459999999999994</v>
      </c>
      <c r="F183" s="12">
        <f t="shared" si="20"/>
        <v>12.979999999999999</v>
      </c>
      <c r="G183" s="12">
        <f t="shared" si="20"/>
        <v>16.21</v>
      </c>
      <c r="H183" s="12">
        <f t="shared" si="20"/>
        <v>81.78</v>
      </c>
      <c r="I183" s="12">
        <f t="shared" si="20"/>
        <v>544.73</v>
      </c>
      <c r="J183" s="12">
        <f t="shared" si="20"/>
        <v>0</v>
      </c>
      <c r="K183" s="12">
        <f t="shared" si="20"/>
        <v>534.29999999999995</v>
      </c>
      <c r="L183" s="12">
        <f t="shared" si="20"/>
        <v>242</v>
      </c>
      <c r="M183" s="12">
        <f t="shared" si="20"/>
        <v>628.20000000000005</v>
      </c>
      <c r="N183" s="12">
        <f t="shared" si="20"/>
        <v>38.059999999999995</v>
      </c>
      <c r="O183" s="12">
        <f t="shared" si="20"/>
        <v>64.680000000000007</v>
      </c>
      <c r="P183" s="12">
        <f t="shared" si="20"/>
        <v>1.2400000000000002</v>
      </c>
      <c r="Q183" s="12">
        <f t="shared" si="20"/>
        <v>3.69</v>
      </c>
      <c r="R183" s="12">
        <f t="shared" si="20"/>
        <v>8.5</v>
      </c>
    </row>
    <row r="184" spans="1:19" ht="15" customHeight="1" x14ac:dyDescent="0.25">
      <c r="A184" s="101" t="s">
        <v>13</v>
      </c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1:19" ht="18" customHeight="1" x14ac:dyDescent="0.25">
      <c r="A185" s="105" t="s">
        <v>31</v>
      </c>
      <c r="B185" s="104" t="s">
        <v>0</v>
      </c>
      <c r="C185" s="105" t="s">
        <v>40</v>
      </c>
      <c r="D185" s="104" t="s">
        <v>92</v>
      </c>
      <c r="E185" s="104" t="s">
        <v>2</v>
      </c>
      <c r="F185" s="106" t="s">
        <v>75</v>
      </c>
      <c r="G185" s="106" t="s">
        <v>76</v>
      </c>
      <c r="H185" s="106" t="s">
        <v>77</v>
      </c>
      <c r="I185" s="104" t="s">
        <v>3</v>
      </c>
      <c r="J185" s="13"/>
      <c r="K185" s="7" t="s">
        <v>78</v>
      </c>
      <c r="L185" s="7"/>
      <c r="M185" s="7"/>
      <c r="N185" s="7"/>
      <c r="O185" s="104" t="s">
        <v>79</v>
      </c>
      <c r="P185" s="104"/>
      <c r="Q185" s="104"/>
      <c r="R185" s="104"/>
    </row>
    <row r="186" spans="1:19" ht="31.5" customHeight="1" x14ac:dyDescent="0.25">
      <c r="A186" s="105"/>
      <c r="B186" s="104"/>
      <c r="C186" s="105"/>
      <c r="D186" s="104"/>
      <c r="E186" s="104"/>
      <c r="F186" s="107"/>
      <c r="G186" s="107"/>
      <c r="H186" s="107"/>
      <c r="I186" s="104"/>
      <c r="J186" s="13"/>
      <c r="K186" s="34" t="s">
        <v>32</v>
      </c>
      <c r="L186" s="26" t="s">
        <v>33</v>
      </c>
      <c r="M186" s="26" t="s">
        <v>34</v>
      </c>
      <c r="N186" s="26" t="s">
        <v>35</v>
      </c>
      <c r="O186" s="26" t="s">
        <v>36</v>
      </c>
      <c r="P186" s="26" t="s">
        <v>87</v>
      </c>
      <c r="Q186" s="26" t="s">
        <v>38</v>
      </c>
      <c r="R186" s="26" t="s">
        <v>39</v>
      </c>
      <c r="S186" s="28"/>
    </row>
    <row r="187" spans="1:19" ht="18" customHeight="1" x14ac:dyDescent="0.25">
      <c r="A187" s="1">
        <v>45</v>
      </c>
      <c r="B187" s="1" t="s">
        <v>8</v>
      </c>
      <c r="C187" s="50" t="s">
        <v>138</v>
      </c>
      <c r="D187" s="1">
        <v>60</v>
      </c>
      <c r="E187" s="1">
        <v>4.93</v>
      </c>
      <c r="F187" s="95">
        <v>0.8</v>
      </c>
      <c r="G187" s="95">
        <v>2.8</v>
      </c>
      <c r="H187" s="95">
        <v>6.2</v>
      </c>
      <c r="I187" s="2">
        <v>52.8</v>
      </c>
      <c r="J187" s="83"/>
      <c r="K187" s="2">
        <v>22.4</v>
      </c>
      <c r="L187" s="2">
        <v>9.1</v>
      </c>
      <c r="M187" s="2">
        <v>16.600000000000001</v>
      </c>
      <c r="N187" s="2">
        <v>0.3</v>
      </c>
      <c r="O187" s="23">
        <v>0</v>
      </c>
      <c r="P187" s="23">
        <v>0</v>
      </c>
      <c r="Q187" s="23">
        <v>0</v>
      </c>
      <c r="R187" s="2">
        <v>19.5</v>
      </c>
      <c r="S187" s="25"/>
    </row>
    <row r="188" spans="1:19" ht="17.25" customHeight="1" x14ac:dyDescent="0.25">
      <c r="A188" s="1">
        <v>103</v>
      </c>
      <c r="B188" s="1" t="s">
        <v>9</v>
      </c>
      <c r="C188" s="4" t="s">
        <v>61</v>
      </c>
      <c r="D188" s="1">
        <v>200</v>
      </c>
      <c r="E188" s="2">
        <v>6.46</v>
      </c>
      <c r="F188" s="2">
        <v>2.15</v>
      </c>
      <c r="G188" s="2">
        <v>2.27</v>
      </c>
      <c r="H188" s="2">
        <v>13.96</v>
      </c>
      <c r="I188" s="2">
        <v>94.6</v>
      </c>
      <c r="J188" s="64"/>
      <c r="K188" s="2">
        <v>23.36</v>
      </c>
      <c r="L188" s="2">
        <v>21.82</v>
      </c>
      <c r="M188" s="2">
        <v>54.06</v>
      </c>
      <c r="N188" s="2">
        <v>0.9</v>
      </c>
      <c r="O188" s="23">
        <v>0</v>
      </c>
      <c r="P188" s="2">
        <v>0.09</v>
      </c>
      <c r="Q188" s="2">
        <v>0.94599999999999995</v>
      </c>
      <c r="R188" s="2">
        <v>6.6</v>
      </c>
      <c r="S188" s="25"/>
    </row>
    <row r="189" spans="1:19" ht="18" customHeight="1" x14ac:dyDescent="0.25">
      <c r="A189" s="1">
        <v>234</v>
      </c>
      <c r="B189" s="1" t="s">
        <v>10</v>
      </c>
      <c r="C189" s="5" t="s">
        <v>65</v>
      </c>
      <c r="D189" s="1" t="s">
        <v>132</v>
      </c>
      <c r="E189" s="1">
        <v>29.82</v>
      </c>
      <c r="F189" s="2">
        <v>12.7</v>
      </c>
      <c r="G189" s="2">
        <v>16.2</v>
      </c>
      <c r="H189" s="2">
        <v>10.1</v>
      </c>
      <c r="I189" s="2">
        <v>236.6</v>
      </c>
      <c r="J189" s="64"/>
      <c r="K189" s="2">
        <v>126.1</v>
      </c>
      <c r="L189" s="2">
        <v>0</v>
      </c>
      <c r="M189" s="2">
        <v>0</v>
      </c>
      <c r="N189" s="2">
        <v>0.9</v>
      </c>
      <c r="O189" s="23">
        <v>0</v>
      </c>
      <c r="P189" s="2">
        <v>0.2</v>
      </c>
      <c r="Q189" s="23">
        <v>0</v>
      </c>
      <c r="R189" s="2">
        <v>6.1</v>
      </c>
      <c r="S189" s="25"/>
    </row>
    <row r="190" spans="1:19" ht="18" customHeight="1" x14ac:dyDescent="0.25">
      <c r="A190" s="80" t="s">
        <v>134</v>
      </c>
      <c r="B190" s="1" t="s">
        <v>14</v>
      </c>
      <c r="C190" s="30" t="s">
        <v>81</v>
      </c>
      <c r="D190" s="1" t="s">
        <v>127</v>
      </c>
      <c r="E190" s="1">
        <v>15.02</v>
      </c>
      <c r="F190" s="2">
        <v>3</v>
      </c>
      <c r="G190" s="2">
        <v>7.9</v>
      </c>
      <c r="H190" s="2">
        <v>29.8</v>
      </c>
      <c r="I190" s="2">
        <v>202.8</v>
      </c>
      <c r="J190" s="88"/>
      <c r="K190" s="2">
        <v>29.8</v>
      </c>
      <c r="L190" s="2">
        <v>0</v>
      </c>
      <c r="M190" s="2">
        <v>0</v>
      </c>
      <c r="N190" s="2">
        <v>1.6</v>
      </c>
      <c r="O190" s="23">
        <v>0</v>
      </c>
      <c r="P190" s="2">
        <v>0.4</v>
      </c>
      <c r="Q190" s="23">
        <v>0</v>
      </c>
      <c r="R190" s="2">
        <v>35.9</v>
      </c>
      <c r="S190" s="25"/>
    </row>
    <row r="191" spans="1:19" ht="18" customHeight="1" x14ac:dyDescent="0.25">
      <c r="A191" s="1">
        <v>349</v>
      </c>
      <c r="B191" s="1" t="s">
        <v>15</v>
      </c>
      <c r="C191" s="4" t="s">
        <v>93</v>
      </c>
      <c r="D191" s="1">
        <v>200</v>
      </c>
      <c r="E191" s="2">
        <v>7.02</v>
      </c>
      <c r="F191" s="2">
        <v>0.6</v>
      </c>
      <c r="G191" s="2">
        <v>0.09</v>
      </c>
      <c r="H191" s="2">
        <v>32.01</v>
      </c>
      <c r="I191" s="2">
        <v>132.80000000000001</v>
      </c>
      <c r="J191" s="64"/>
      <c r="K191" s="2">
        <v>32.479999999999997</v>
      </c>
      <c r="L191" s="2">
        <v>17.46</v>
      </c>
      <c r="M191" s="2">
        <v>23.44</v>
      </c>
      <c r="N191" s="2">
        <v>0.7</v>
      </c>
      <c r="O191" s="23">
        <v>0</v>
      </c>
      <c r="P191" s="2">
        <v>0.02</v>
      </c>
      <c r="Q191" s="2">
        <v>0.26</v>
      </c>
      <c r="R191" s="2">
        <v>0.73</v>
      </c>
      <c r="S191" s="25"/>
    </row>
    <row r="192" spans="1:19" ht="18" customHeight="1" x14ac:dyDescent="0.25">
      <c r="A192" s="1"/>
      <c r="B192" s="1" t="s">
        <v>16</v>
      </c>
      <c r="C192" s="4" t="s">
        <v>106</v>
      </c>
      <c r="D192" s="1">
        <v>30</v>
      </c>
      <c r="E192" s="2">
        <v>2.64</v>
      </c>
      <c r="F192" s="2">
        <v>1.68</v>
      </c>
      <c r="G192" s="2">
        <v>0.33</v>
      </c>
      <c r="H192" s="2">
        <v>14.82</v>
      </c>
      <c r="I192" s="2">
        <v>68.97</v>
      </c>
      <c r="J192" s="64"/>
      <c r="K192" s="2">
        <v>6.9</v>
      </c>
      <c r="L192" s="2">
        <v>7.5</v>
      </c>
      <c r="M192" s="2">
        <v>31.799999999999997</v>
      </c>
      <c r="N192" s="2">
        <v>0.92999999999999994</v>
      </c>
      <c r="O192" s="23">
        <v>0</v>
      </c>
      <c r="P192" s="2">
        <v>0.03</v>
      </c>
      <c r="Q192" s="23">
        <v>0</v>
      </c>
      <c r="R192" s="2">
        <v>0</v>
      </c>
      <c r="S192" s="25"/>
    </row>
    <row r="193" spans="1:18" ht="18" customHeight="1" x14ac:dyDescent="0.25">
      <c r="A193" s="1"/>
      <c r="B193" s="1" t="s">
        <v>88</v>
      </c>
      <c r="C193" s="30" t="s">
        <v>90</v>
      </c>
      <c r="D193" s="1">
        <v>30</v>
      </c>
      <c r="E193" s="41">
        <v>2.64</v>
      </c>
      <c r="F193" s="2">
        <v>2.37</v>
      </c>
      <c r="G193" s="2">
        <v>0.3</v>
      </c>
      <c r="H193" s="2">
        <v>14.49</v>
      </c>
      <c r="I193" s="2">
        <v>70.14</v>
      </c>
      <c r="J193" s="64"/>
      <c r="K193" s="2">
        <v>6.8999999999999995</v>
      </c>
      <c r="L193" s="2">
        <v>9.8999999999999986</v>
      </c>
      <c r="M193" s="2">
        <v>26.099999999999998</v>
      </c>
      <c r="N193" s="2">
        <v>0.33</v>
      </c>
      <c r="O193" s="23">
        <v>0</v>
      </c>
      <c r="P193" s="2">
        <v>0.03</v>
      </c>
      <c r="Q193" s="23">
        <v>0</v>
      </c>
      <c r="R193" s="2">
        <v>0</v>
      </c>
    </row>
    <row r="194" spans="1:18" ht="18" customHeight="1" x14ac:dyDescent="0.25">
      <c r="A194" s="1">
        <v>386</v>
      </c>
      <c r="B194" s="1" t="s">
        <v>103</v>
      </c>
      <c r="C194" s="30" t="s">
        <v>104</v>
      </c>
      <c r="D194" s="1">
        <v>100</v>
      </c>
      <c r="E194" s="2">
        <v>12.36</v>
      </c>
      <c r="F194" s="2">
        <v>3</v>
      </c>
      <c r="G194" s="2">
        <v>1</v>
      </c>
      <c r="H194" s="2">
        <v>4.2</v>
      </c>
      <c r="I194" s="2">
        <v>40</v>
      </c>
      <c r="J194" s="64"/>
      <c r="K194" s="2">
        <v>124</v>
      </c>
      <c r="L194" s="2">
        <v>14</v>
      </c>
      <c r="M194" s="2">
        <v>92</v>
      </c>
      <c r="N194" s="2">
        <v>0.1</v>
      </c>
      <c r="O194" s="23">
        <v>0</v>
      </c>
      <c r="P194" s="2">
        <v>0.03</v>
      </c>
      <c r="Q194" s="2">
        <v>0.1</v>
      </c>
      <c r="R194" s="2">
        <v>0.3</v>
      </c>
    </row>
    <row r="195" spans="1:18" x14ac:dyDescent="0.25">
      <c r="A195" s="103" t="s">
        <v>12</v>
      </c>
      <c r="B195" s="103"/>
      <c r="C195" s="103"/>
      <c r="D195" s="34">
        <v>865</v>
      </c>
      <c r="E195" s="34">
        <f t="shared" ref="E195:R195" si="21">SUM(E187:E194)</f>
        <v>80.89</v>
      </c>
      <c r="F195" s="46">
        <f t="shared" si="21"/>
        <v>26.3</v>
      </c>
      <c r="G195" s="46">
        <f t="shared" si="21"/>
        <v>30.89</v>
      </c>
      <c r="H195" s="46">
        <f t="shared" si="21"/>
        <v>125.57999999999998</v>
      </c>
      <c r="I195" s="46">
        <f t="shared" si="21"/>
        <v>898.70999999999992</v>
      </c>
      <c r="J195" s="46">
        <f t="shared" si="21"/>
        <v>0</v>
      </c>
      <c r="K195" s="46">
        <f t="shared" si="21"/>
        <v>371.94</v>
      </c>
      <c r="L195" s="46">
        <f t="shared" si="21"/>
        <v>79.78</v>
      </c>
      <c r="M195" s="46">
        <f t="shared" si="21"/>
        <v>244</v>
      </c>
      <c r="N195" s="46">
        <f t="shared" si="21"/>
        <v>5.76</v>
      </c>
      <c r="O195" s="46">
        <f t="shared" si="21"/>
        <v>0</v>
      </c>
      <c r="P195" s="46">
        <f t="shared" si="21"/>
        <v>0.80000000000000016</v>
      </c>
      <c r="Q195" s="46">
        <f t="shared" si="21"/>
        <v>1.306</v>
      </c>
      <c r="R195" s="46">
        <f t="shared" si="21"/>
        <v>69.13</v>
      </c>
    </row>
    <row r="196" spans="1:18" x14ac:dyDescent="0.25">
      <c r="A196" s="102" t="s">
        <v>18</v>
      </c>
      <c r="B196" s="102"/>
      <c r="C196" s="102"/>
      <c r="D196" s="102"/>
      <c r="E196" s="12">
        <f>E183+E195</f>
        <v>130.35</v>
      </c>
      <c r="F196" s="12">
        <f>F183+F195</f>
        <v>39.28</v>
      </c>
      <c r="G196" s="12">
        <f>G183+G195</f>
        <v>47.1</v>
      </c>
      <c r="H196" s="12">
        <f>H183+H195</f>
        <v>207.35999999999999</v>
      </c>
      <c r="I196" s="12">
        <f>I183+I195</f>
        <v>1443.44</v>
      </c>
      <c r="J196" s="64"/>
      <c r="K196" s="12">
        <f t="shared" ref="K196:R196" si="22">K183+K195</f>
        <v>906.24</v>
      </c>
      <c r="L196" s="12">
        <f t="shared" si="22"/>
        <v>321.77999999999997</v>
      </c>
      <c r="M196" s="12">
        <f t="shared" si="22"/>
        <v>872.2</v>
      </c>
      <c r="N196" s="12">
        <f t="shared" si="22"/>
        <v>43.819999999999993</v>
      </c>
      <c r="O196" s="12">
        <f t="shared" si="22"/>
        <v>64.680000000000007</v>
      </c>
      <c r="P196" s="12">
        <f t="shared" si="22"/>
        <v>2.0400000000000005</v>
      </c>
      <c r="Q196" s="12">
        <f t="shared" si="22"/>
        <v>4.9960000000000004</v>
      </c>
      <c r="R196" s="12">
        <f t="shared" si="22"/>
        <v>77.63</v>
      </c>
    </row>
    <row r="197" spans="1:18" x14ac:dyDescent="0.25">
      <c r="A197" s="14"/>
      <c r="B197" s="14"/>
      <c r="C197" s="14"/>
      <c r="D197" s="14"/>
      <c r="E197" s="16"/>
      <c r="F197" s="16"/>
      <c r="G197" s="16"/>
      <c r="H197" s="16"/>
      <c r="I197" s="16"/>
      <c r="J197" s="18"/>
      <c r="K197" s="16"/>
      <c r="L197" s="16"/>
      <c r="M197" s="16"/>
      <c r="N197" s="15"/>
      <c r="O197" s="16"/>
      <c r="P197" s="15"/>
      <c r="Q197" s="15"/>
      <c r="R197" s="16"/>
    </row>
    <row r="198" spans="1:18" x14ac:dyDescent="0.25">
      <c r="A198" s="14"/>
      <c r="B198" s="14"/>
      <c r="C198" s="14"/>
      <c r="D198" s="14"/>
      <c r="E198" s="16"/>
      <c r="F198" s="16"/>
      <c r="G198" s="16"/>
      <c r="H198" s="16"/>
      <c r="I198" s="16"/>
      <c r="J198" s="18"/>
      <c r="K198" s="16"/>
      <c r="L198" s="16"/>
      <c r="M198" s="16"/>
      <c r="N198" s="15"/>
      <c r="O198" s="16"/>
      <c r="P198" s="15"/>
      <c r="Q198" s="15"/>
      <c r="R198" s="16"/>
    </row>
    <row r="199" spans="1:18" x14ac:dyDescent="0.25">
      <c r="A199" s="14"/>
      <c r="B199" s="14"/>
      <c r="C199" s="14"/>
      <c r="D199" s="14"/>
      <c r="E199" s="16"/>
      <c r="F199" s="16"/>
      <c r="G199" s="16"/>
      <c r="H199" s="16"/>
      <c r="I199" s="16"/>
      <c r="J199" s="18"/>
      <c r="K199" s="16"/>
      <c r="L199" s="16"/>
      <c r="M199" s="16"/>
      <c r="N199" s="15"/>
      <c r="O199" s="16"/>
      <c r="P199" s="15"/>
      <c r="Q199" s="15"/>
      <c r="R199" s="16"/>
    </row>
    <row r="200" spans="1:18" x14ac:dyDescent="0.25">
      <c r="A200" s="14"/>
      <c r="B200" s="14"/>
      <c r="C200" s="14"/>
      <c r="D200" s="14"/>
      <c r="E200" s="16"/>
      <c r="F200" s="16"/>
      <c r="G200" s="16"/>
      <c r="H200" s="16"/>
      <c r="I200" s="16"/>
      <c r="J200" s="18"/>
      <c r="K200" s="16"/>
      <c r="L200" s="16"/>
      <c r="M200" s="16"/>
      <c r="N200" s="15"/>
      <c r="O200" s="16"/>
      <c r="P200" s="15"/>
      <c r="Q200" s="15"/>
      <c r="R200" s="16"/>
    </row>
    <row r="201" spans="1:18" ht="18" customHeight="1" x14ac:dyDescent="0.25">
      <c r="A201" s="14"/>
      <c r="B201" s="14"/>
      <c r="C201" s="14"/>
      <c r="D201" s="14"/>
      <c r="E201" s="16"/>
      <c r="F201" s="16"/>
      <c r="G201" s="16"/>
      <c r="H201" s="16"/>
      <c r="I201" s="16"/>
      <c r="J201" s="18"/>
      <c r="K201" s="16"/>
      <c r="L201" s="16"/>
      <c r="M201" s="16"/>
      <c r="N201" s="15"/>
      <c r="O201" s="16"/>
      <c r="P201" s="15"/>
      <c r="Q201" s="15"/>
      <c r="R201" s="16"/>
    </row>
    <row r="202" spans="1:18" ht="18.75" customHeight="1" x14ac:dyDescent="0.25">
      <c r="A202" s="14"/>
      <c r="B202" s="14"/>
      <c r="C202" s="14"/>
      <c r="D202" s="14"/>
      <c r="E202" s="16"/>
      <c r="F202" s="16"/>
      <c r="G202" s="16"/>
      <c r="H202" s="16"/>
      <c r="I202" s="16"/>
      <c r="J202" s="18"/>
      <c r="K202" s="16"/>
      <c r="L202" s="16"/>
      <c r="M202" s="16"/>
      <c r="N202" s="15"/>
      <c r="O202" s="16"/>
      <c r="P202" s="15"/>
      <c r="Q202" s="15"/>
      <c r="R202" s="16"/>
    </row>
    <row r="203" spans="1:18" ht="18" customHeight="1" x14ac:dyDescent="0.25">
      <c r="A203" s="114" t="s">
        <v>49</v>
      </c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6"/>
    </row>
    <row r="204" spans="1:18" ht="15" customHeight="1" x14ac:dyDescent="0.25">
      <c r="A204" s="101" t="s">
        <v>4</v>
      </c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1:18" ht="18" customHeight="1" x14ac:dyDescent="0.25">
      <c r="A205" s="105" t="s">
        <v>31</v>
      </c>
      <c r="B205" s="104" t="s">
        <v>0</v>
      </c>
      <c r="C205" s="105" t="s">
        <v>40</v>
      </c>
      <c r="D205" s="104" t="s">
        <v>92</v>
      </c>
      <c r="E205" s="104" t="s">
        <v>2</v>
      </c>
      <c r="F205" s="106" t="s">
        <v>75</v>
      </c>
      <c r="G205" s="106" t="s">
        <v>76</v>
      </c>
      <c r="H205" s="106" t="s">
        <v>77</v>
      </c>
      <c r="I205" s="104" t="s">
        <v>3</v>
      </c>
      <c r="J205" s="13"/>
      <c r="K205" s="7" t="s">
        <v>78</v>
      </c>
      <c r="L205" s="7"/>
      <c r="M205" s="7"/>
      <c r="N205" s="7"/>
      <c r="O205" s="104" t="s">
        <v>79</v>
      </c>
      <c r="P205" s="104"/>
      <c r="Q205" s="104"/>
      <c r="R205" s="104"/>
    </row>
    <row r="206" spans="1:18" ht="18" customHeight="1" x14ac:dyDescent="0.25">
      <c r="A206" s="105"/>
      <c r="B206" s="104"/>
      <c r="C206" s="105"/>
      <c r="D206" s="104"/>
      <c r="E206" s="104"/>
      <c r="F206" s="107"/>
      <c r="G206" s="107"/>
      <c r="H206" s="107"/>
      <c r="I206" s="104"/>
      <c r="J206" s="13"/>
      <c r="K206" s="34" t="s">
        <v>32</v>
      </c>
      <c r="L206" s="26" t="s">
        <v>33</v>
      </c>
      <c r="M206" s="26" t="s">
        <v>34</v>
      </c>
      <c r="N206" s="26" t="s">
        <v>35</v>
      </c>
      <c r="O206" s="26" t="s">
        <v>36</v>
      </c>
      <c r="P206" s="26" t="s">
        <v>87</v>
      </c>
      <c r="Q206" s="26" t="s">
        <v>38</v>
      </c>
      <c r="R206" s="26" t="s">
        <v>39</v>
      </c>
    </row>
    <row r="207" spans="1:18" ht="18" customHeight="1" x14ac:dyDescent="0.25">
      <c r="A207" s="37">
        <v>210</v>
      </c>
      <c r="B207" s="37" t="s">
        <v>8</v>
      </c>
      <c r="C207" s="51" t="s">
        <v>44</v>
      </c>
      <c r="D207" s="1">
        <v>200</v>
      </c>
      <c r="E207" s="2">
        <v>58.32</v>
      </c>
      <c r="F207" s="2">
        <v>13.7</v>
      </c>
      <c r="G207" s="2">
        <v>27.6</v>
      </c>
      <c r="H207" s="2">
        <v>14.5</v>
      </c>
      <c r="I207" s="2">
        <v>362.1</v>
      </c>
      <c r="J207" s="64"/>
      <c r="K207" s="2">
        <v>113.9</v>
      </c>
      <c r="L207" s="2">
        <v>19.5</v>
      </c>
      <c r="M207" s="2">
        <v>259.8</v>
      </c>
      <c r="N207" s="2">
        <v>3</v>
      </c>
      <c r="O207" s="2">
        <v>339.8</v>
      </c>
      <c r="P207" s="2">
        <v>0.2</v>
      </c>
      <c r="Q207" s="2">
        <v>0</v>
      </c>
      <c r="R207" s="2">
        <v>0.3</v>
      </c>
    </row>
    <row r="208" spans="1:18" ht="18" customHeight="1" x14ac:dyDescent="0.25">
      <c r="A208" s="1"/>
      <c r="B208" s="1" t="s">
        <v>9</v>
      </c>
      <c r="C208" s="36" t="s">
        <v>86</v>
      </c>
      <c r="D208" s="37">
        <v>40</v>
      </c>
      <c r="E208" s="41">
        <v>2.8</v>
      </c>
      <c r="F208" s="41">
        <v>3.16</v>
      </c>
      <c r="G208" s="41">
        <v>0.4</v>
      </c>
      <c r="H208" s="41">
        <v>19.32</v>
      </c>
      <c r="I208" s="41">
        <v>93.52</v>
      </c>
      <c r="J208" s="86"/>
      <c r="K208" s="41">
        <v>9.1999999999999993</v>
      </c>
      <c r="L208" s="41">
        <v>13.2</v>
      </c>
      <c r="M208" s="41">
        <v>34.799999999999997</v>
      </c>
      <c r="N208" s="41">
        <v>0.44</v>
      </c>
      <c r="O208" s="39">
        <v>0</v>
      </c>
      <c r="P208" s="41">
        <v>0.04</v>
      </c>
      <c r="Q208" s="41">
        <v>0.09</v>
      </c>
      <c r="R208" s="41">
        <v>0.1</v>
      </c>
    </row>
    <row r="209" spans="1:20" ht="18" customHeight="1" x14ac:dyDescent="0.25">
      <c r="A209" s="1"/>
      <c r="B209" s="1" t="s">
        <v>10</v>
      </c>
      <c r="C209" s="36" t="s">
        <v>102</v>
      </c>
      <c r="D209" s="37">
        <v>60</v>
      </c>
      <c r="E209" s="41">
        <v>13.2</v>
      </c>
      <c r="F209" s="41">
        <v>3</v>
      </c>
      <c r="G209" s="41">
        <v>2.33</v>
      </c>
      <c r="H209" s="41">
        <v>37.5</v>
      </c>
      <c r="I209" s="41">
        <v>183.33</v>
      </c>
      <c r="J209" s="86"/>
      <c r="K209" s="41">
        <v>5</v>
      </c>
      <c r="L209" s="41">
        <v>5</v>
      </c>
      <c r="M209" s="41">
        <v>25</v>
      </c>
      <c r="N209" s="41">
        <v>0.33</v>
      </c>
      <c r="O209" s="41">
        <v>0</v>
      </c>
      <c r="P209" s="41">
        <v>0.03</v>
      </c>
      <c r="Q209" s="41">
        <v>0.33</v>
      </c>
      <c r="R209" s="41">
        <v>0</v>
      </c>
    </row>
    <row r="210" spans="1:20" ht="18" customHeight="1" x14ac:dyDescent="0.25">
      <c r="A210" s="1">
        <v>376</v>
      </c>
      <c r="B210" s="1" t="s">
        <v>14</v>
      </c>
      <c r="C210" s="36" t="s">
        <v>17</v>
      </c>
      <c r="D210" s="1">
        <v>200</v>
      </c>
      <c r="E210" s="2">
        <v>1.88</v>
      </c>
      <c r="F210" s="2">
        <v>0.1</v>
      </c>
      <c r="G210" s="23">
        <v>0</v>
      </c>
      <c r="H210" s="2">
        <v>15</v>
      </c>
      <c r="I210" s="2">
        <v>60</v>
      </c>
      <c r="J210" s="64"/>
      <c r="K210" s="2">
        <v>5</v>
      </c>
      <c r="L210" s="23">
        <v>0</v>
      </c>
      <c r="M210" s="23">
        <v>0</v>
      </c>
      <c r="N210" s="2">
        <v>2</v>
      </c>
      <c r="O210" s="23">
        <v>0</v>
      </c>
      <c r="P210" s="23">
        <v>0</v>
      </c>
      <c r="Q210" s="23">
        <v>0</v>
      </c>
      <c r="R210" s="23">
        <v>0</v>
      </c>
    </row>
    <row r="211" spans="1:20" ht="18" customHeight="1" x14ac:dyDescent="0.25">
      <c r="A211" s="103" t="s">
        <v>12</v>
      </c>
      <c r="B211" s="103"/>
      <c r="C211" s="103"/>
      <c r="D211" s="34">
        <f t="shared" ref="D211:R211" si="23">SUM(D207:D210)</f>
        <v>500</v>
      </c>
      <c r="E211" s="12">
        <f t="shared" si="23"/>
        <v>76.199999999999989</v>
      </c>
      <c r="F211" s="12">
        <f t="shared" si="23"/>
        <v>19.96</v>
      </c>
      <c r="G211" s="12">
        <f t="shared" si="23"/>
        <v>30.33</v>
      </c>
      <c r="H211" s="12">
        <f t="shared" si="23"/>
        <v>86.32</v>
      </c>
      <c r="I211" s="12">
        <f t="shared" si="23"/>
        <v>698.95</v>
      </c>
      <c r="J211" s="12">
        <f t="shared" si="23"/>
        <v>0</v>
      </c>
      <c r="K211" s="12">
        <f t="shared" si="23"/>
        <v>133.10000000000002</v>
      </c>
      <c r="L211" s="12">
        <f t="shared" si="23"/>
        <v>37.700000000000003</v>
      </c>
      <c r="M211" s="12">
        <f t="shared" si="23"/>
        <v>319.60000000000002</v>
      </c>
      <c r="N211" s="12">
        <f t="shared" si="23"/>
        <v>5.77</v>
      </c>
      <c r="O211" s="12">
        <f t="shared" si="23"/>
        <v>339.8</v>
      </c>
      <c r="P211" s="12">
        <f t="shared" si="23"/>
        <v>0.27</v>
      </c>
      <c r="Q211" s="12">
        <f t="shared" si="23"/>
        <v>0.42000000000000004</v>
      </c>
      <c r="R211" s="12">
        <f t="shared" si="23"/>
        <v>0.4</v>
      </c>
    </row>
    <row r="212" spans="1:20" ht="15" customHeight="1" x14ac:dyDescent="0.25">
      <c r="A212" s="101" t="s">
        <v>13</v>
      </c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1:20" ht="18" customHeight="1" x14ac:dyDescent="0.25">
      <c r="A213" s="105" t="s">
        <v>31</v>
      </c>
      <c r="B213" s="104" t="s">
        <v>0</v>
      </c>
      <c r="C213" s="105" t="s">
        <v>40</v>
      </c>
      <c r="D213" s="104" t="s">
        <v>92</v>
      </c>
      <c r="E213" s="104" t="s">
        <v>2</v>
      </c>
      <c r="F213" s="106" t="s">
        <v>75</v>
      </c>
      <c r="G213" s="106" t="s">
        <v>76</v>
      </c>
      <c r="H213" s="106" t="s">
        <v>77</v>
      </c>
      <c r="I213" s="104" t="s">
        <v>3</v>
      </c>
      <c r="J213" s="13"/>
      <c r="K213" s="7" t="s">
        <v>78</v>
      </c>
      <c r="L213" s="7"/>
      <c r="M213" s="7"/>
      <c r="N213" s="7"/>
      <c r="O213" s="104" t="s">
        <v>79</v>
      </c>
      <c r="P213" s="104"/>
      <c r="Q213" s="104"/>
      <c r="R213" s="104"/>
    </row>
    <row r="214" spans="1:20" ht="18" customHeight="1" x14ac:dyDescent="0.25">
      <c r="A214" s="105"/>
      <c r="B214" s="104"/>
      <c r="C214" s="105"/>
      <c r="D214" s="104"/>
      <c r="E214" s="104"/>
      <c r="F214" s="107"/>
      <c r="G214" s="107"/>
      <c r="H214" s="107"/>
      <c r="I214" s="104"/>
      <c r="J214" s="13"/>
      <c r="K214" s="34" t="s">
        <v>32</v>
      </c>
      <c r="L214" s="26" t="s">
        <v>33</v>
      </c>
      <c r="M214" s="26" t="s">
        <v>34</v>
      </c>
      <c r="N214" s="26" t="s">
        <v>35</v>
      </c>
      <c r="O214" s="26" t="s">
        <v>36</v>
      </c>
      <c r="P214" s="26" t="s">
        <v>87</v>
      </c>
      <c r="Q214" s="26" t="s">
        <v>38</v>
      </c>
      <c r="R214" s="26" t="s">
        <v>39</v>
      </c>
    </row>
    <row r="215" spans="1:20" ht="18" customHeight="1" x14ac:dyDescent="0.25">
      <c r="A215" s="1">
        <v>52</v>
      </c>
      <c r="B215" s="40">
        <v>1</v>
      </c>
      <c r="C215" s="55" t="s">
        <v>100</v>
      </c>
      <c r="D215" s="40">
        <v>60</v>
      </c>
      <c r="E215" s="1">
        <v>5.0199999999999996</v>
      </c>
      <c r="F215" s="95">
        <v>1</v>
      </c>
      <c r="G215" s="95">
        <v>3.6</v>
      </c>
      <c r="H215" s="95">
        <v>6.6</v>
      </c>
      <c r="I215" s="2">
        <v>62.4</v>
      </c>
      <c r="J215" s="2"/>
      <c r="K215" s="2">
        <v>21.1</v>
      </c>
      <c r="L215" s="2">
        <v>12.5</v>
      </c>
      <c r="M215" s="2">
        <v>24.6</v>
      </c>
      <c r="N215" s="2">
        <v>0.8</v>
      </c>
      <c r="O215" s="23">
        <v>0</v>
      </c>
      <c r="P215" s="2">
        <v>0</v>
      </c>
      <c r="Q215" s="2">
        <v>0.1</v>
      </c>
      <c r="R215" s="2">
        <v>5.7</v>
      </c>
      <c r="S215" s="96"/>
    </row>
    <row r="216" spans="1:20" ht="18" customHeight="1" x14ac:dyDescent="0.25">
      <c r="A216" s="1">
        <v>101</v>
      </c>
      <c r="B216" s="1" t="s">
        <v>9</v>
      </c>
      <c r="C216" s="5" t="s">
        <v>55</v>
      </c>
      <c r="D216" s="1">
        <v>200</v>
      </c>
      <c r="E216" s="2">
        <v>6.38</v>
      </c>
      <c r="F216" s="2">
        <v>2</v>
      </c>
      <c r="G216" s="2">
        <v>2.7</v>
      </c>
      <c r="H216" s="2">
        <v>20.9</v>
      </c>
      <c r="I216" s="2">
        <v>116.3</v>
      </c>
      <c r="J216" s="64"/>
      <c r="K216" s="2">
        <v>23.1</v>
      </c>
      <c r="L216" s="2">
        <v>25</v>
      </c>
      <c r="M216" s="2">
        <v>62.6</v>
      </c>
      <c r="N216" s="2">
        <v>0.9</v>
      </c>
      <c r="O216" s="23">
        <v>0</v>
      </c>
      <c r="P216" s="2">
        <v>0.1</v>
      </c>
      <c r="Q216" s="2">
        <v>0</v>
      </c>
      <c r="R216" s="2">
        <v>8.25</v>
      </c>
      <c r="S216" s="35"/>
      <c r="T216" s="32"/>
    </row>
    <row r="217" spans="1:20" ht="18" customHeight="1" x14ac:dyDescent="0.25">
      <c r="A217" s="1">
        <v>260</v>
      </c>
      <c r="B217" s="1" t="s">
        <v>10</v>
      </c>
      <c r="C217" s="6" t="s">
        <v>140</v>
      </c>
      <c r="D217" s="1" t="s">
        <v>130</v>
      </c>
      <c r="E217" s="1">
        <v>115.53</v>
      </c>
      <c r="F217" s="2">
        <v>18.510000000000002</v>
      </c>
      <c r="G217" s="2">
        <v>7.71</v>
      </c>
      <c r="H217" s="1">
        <v>4.54</v>
      </c>
      <c r="I217" s="2">
        <v>160.80000000000001</v>
      </c>
      <c r="J217" s="33"/>
      <c r="K217" s="2">
        <v>18.940000000000001</v>
      </c>
      <c r="L217" s="2">
        <v>20.14</v>
      </c>
      <c r="M217" s="2">
        <v>150.68</v>
      </c>
      <c r="N217" s="2">
        <v>1.71</v>
      </c>
      <c r="O217" s="23">
        <v>0</v>
      </c>
      <c r="P217" s="2">
        <v>0.26</v>
      </c>
      <c r="Q217" s="23">
        <v>0</v>
      </c>
      <c r="R217" s="2">
        <v>0.94</v>
      </c>
      <c r="S217" s="25"/>
    </row>
    <row r="218" spans="1:20" ht="18" customHeight="1" x14ac:dyDescent="0.25">
      <c r="A218" s="1">
        <v>309</v>
      </c>
      <c r="B218" s="37" t="s">
        <v>14</v>
      </c>
      <c r="C218" s="50" t="s">
        <v>116</v>
      </c>
      <c r="D218" s="1">
        <v>150</v>
      </c>
      <c r="E218" s="2">
        <v>9.6199999999999992</v>
      </c>
      <c r="F218" s="1">
        <v>5.52</v>
      </c>
      <c r="G218" s="2">
        <v>4.5</v>
      </c>
      <c r="H218" s="2">
        <v>26.45</v>
      </c>
      <c r="I218" s="2">
        <v>168.45</v>
      </c>
      <c r="J218" s="85"/>
      <c r="K218" s="2">
        <v>4.8600000000000003</v>
      </c>
      <c r="L218" s="2">
        <v>21.12</v>
      </c>
      <c r="M218" s="2">
        <v>37.17</v>
      </c>
      <c r="N218" s="2">
        <v>1.1025</v>
      </c>
      <c r="O218" s="23">
        <v>0</v>
      </c>
      <c r="P218" s="2">
        <v>5.2500000000000005E-2</v>
      </c>
      <c r="Q218" s="2">
        <v>0.78</v>
      </c>
      <c r="R218" s="2">
        <v>0</v>
      </c>
      <c r="S218" s="25"/>
    </row>
    <row r="219" spans="1:20" ht="18" customHeight="1" x14ac:dyDescent="0.25">
      <c r="A219" s="1">
        <v>348</v>
      </c>
      <c r="B219" s="1" t="s">
        <v>15</v>
      </c>
      <c r="C219" s="4" t="s">
        <v>22</v>
      </c>
      <c r="D219" s="1">
        <v>200</v>
      </c>
      <c r="E219" s="2">
        <v>11.22</v>
      </c>
      <c r="F219" s="2">
        <v>1</v>
      </c>
      <c r="G219" s="23">
        <v>0</v>
      </c>
      <c r="H219" s="2">
        <v>34</v>
      </c>
      <c r="I219" s="2">
        <v>140.19999999999999</v>
      </c>
      <c r="J219" s="64"/>
      <c r="K219" s="2">
        <v>32.5</v>
      </c>
      <c r="L219" s="2">
        <v>0</v>
      </c>
      <c r="M219" s="23">
        <v>0</v>
      </c>
      <c r="N219" s="2">
        <v>0.7</v>
      </c>
      <c r="O219" s="23">
        <v>0</v>
      </c>
      <c r="P219" s="2">
        <v>0.1</v>
      </c>
      <c r="Q219" s="23">
        <v>0</v>
      </c>
      <c r="R219" s="2">
        <v>0.8</v>
      </c>
      <c r="S219" s="25"/>
    </row>
    <row r="220" spans="1:20" ht="18" customHeight="1" x14ac:dyDescent="0.25">
      <c r="A220" s="1"/>
      <c r="B220" s="1" t="s">
        <v>16</v>
      </c>
      <c r="C220" s="4" t="s">
        <v>106</v>
      </c>
      <c r="D220" s="1">
        <v>30</v>
      </c>
      <c r="E220" s="2">
        <v>2.64</v>
      </c>
      <c r="F220" s="2">
        <v>1.68</v>
      </c>
      <c r="G220" s="2">
        <v>0.33</v>
      </c>
      <c r="H220" s="2">
        <v>14.82</v>
      </c>
      <c r="I220" s="2">
        <v>68.97</v>
      </c>
      <c r="J220" s="64"/>
      <c r="K220" s="2">
        <v>6.9</v>
      </c>
      <c r="L220" s="2">
        <v>7.5</v>
      </c>
      <c r="M220" s="2">
        <v>31.799999999999997</v>
      </c>
      <c r="N220" s="2">
        <v>0.92999999999999994</v>
      </c>
      <c r="O220" s="23">
        <v>0</v>
      </c>
      <c r="P220" s="2">
        <v>0.03</v>
      </c>
      <c r="Q220" s="23">
        <v>0</v>
      </c>
      <c r="R220" s="23">
        <v>0</v>
      </c>
      <c r="S220" s="25"/>
    </row>
    <row r="221" spans="1:20" ht="18" customHeight="1" x14ac:dyDescent="0.25">
      <c r="A221" s="1"/>
      <c r="B221" s="1" t="s">
        <v>88</v>
      </c>
      <c r="C221" s="30" t="s">
        <v>90</v>
      </c>
      <c r="D221" s="1">
        <v>30</v>
      </c>
      <c r="E221" s="41">
        <v>2.64</v>
      </c>
      <c r="F221" s="2">
        <v>2.37</v>
      </c>
      <c r="G221" s="2">
        <v>0.3</v>
      </c>
      <c r="H221" s="2">
        <v>14.49</v>
      </c>
      <c r="I221" s="2">
        <v>70.14</v>
      </c>
      <c r="J221" s="64"/>
      <c r="K221" s="2">
        <v>6.8999999999999995</v>
      </c>
      <c r="L221" s="2">
        <v>9.8999999999999986</v>
      </c>
      <c r="M221" s="2">
        <v>26.099999999999998</v>
      </c>
      <c r="N221" s="2">
        <v>0.33</v>
      </c>
      <c r="O221" s="23">
        <v>0</v>
      </c>
      <c r="P221" s="2">
        <v>0.03</v>
      </c>
      <c r="Q221" s="23">
        <v>0</v>
      </c>
      <c r="R221" s="23">
        <v>0</v>
      </c>
    </row>
    <row r="222" spans="1:20" ht="18" customHeight="1" x14ac:dyDescent="0.25">
      <c r="A222" s="1">
        <v>386</v>
      </c>
      <c r="B222" s="1" t="s">
        <v>103</v>
      </c>
      <c r="C222" s="30" t="s">
        <v>105</v>
      </c>
      <c r="D222" s="1">
        <v>100</v>
      </c>
      <c r="E222" s="2">
        <v>11.33</v>
      </c>
      <c r="F222" s="2">
        <v>2.7</v>
      </c>
      <c r="G222" s="2">
        <v>2.5</v>
      </c>
      <c r="H222" s="2">
        <v>10.8</v>
      </c>
      <c r="I222" s="2">
        <v>79</v>
      </c>
      <c r="J222" s="64"/>
      <c r="K222" s="2">
        <v>121</v>
      </c>
      <c r="L222" s="2">
        <v>15</v>
      </c>
      <c r="M222" s="2">
        <v>94</v>
      </c>
      <c r="N222" s="2">
        <v>0.1</v>
      </c>
      <c r="O222" s="2">
        <v>20</v>
      </c>
      <c r="P222" s="2">
        <v>4.4999999999999998E-2</v>
      </c>
      <c r="Q222" s="2">
        <v>0.1</v>
      </c>
      <c r="R222" s="2">
        <v>1.35</v>
      </c>
    </row>
    <row r="223" spans="1:20" x14ac:dyDescent="0.25">
      <c r="A223" s="103" t="s">
        <v>12</v>
      </c>
      <c r="B223" s="103"/>
      <c r="C223" s="103"/>
      <c r="D223" s="34">
        <v>890</v>
      </c>
      <c r="E223" s="46">
        <f t="shared" ref="E223:R223" si="24">SUM(E215:E222)</f>
        <v>164.38</v>
      </c>
      <c r="F223" s="46">
        <f t="shared" si="24"/>
        <v>34.78</v>
      </c>
      <c r="G223" s="46">
        <f t="shared" si="24"/>
        <v>21.64</v>
      </c>
      <c r="H223" s="34">
        <f t="shared" si="24"/>
        <v>132.6</v>
      </c>
      <c r="I223" s="34">
        <f t="shared" si="24"/>
        <v>866.26</v>
      </c>
      <c r="J223" s="34">
        <f t="shared" si="24"/>
        <v>0</v>
      </c>
      <c r="K223" s="34">
        <f t="shared" si="24"/>
        <v>235.3</v>
      </c>
      <c r="L223" s="34">
        <f t="shared" si="24"/>
        <v>111.16</v>
      </c>
      <c r="M223" s="34">
        <f t="shared" si="24"/>
        <v>426.95000000000005</v>
      </c>
      <c r="N223" s="34">
        <f t="shared" si="24"/>
        <v>6.5724999999999998</v>
      </c>
      <c r="O223" s="46">
        <f t="shared" si="24"/>
        <v>20</v>
      </c>
      <c r="P223" s="46">
        <f t="shared" si="24"/>
        <v>0.61750000000000005</v>
      </c>
      <c r="Q223" s="46">
        <f t="shared" si="24"/>
        <v>0.98</v>
      </c>
      <c r="R223" s="34">
        <f t="shared" si="24"/>
        <v>17.04</v>
      </c>
    </row>
    <row r="224" spans="1:20" x14ac:dyDescent="0.25">
      <c r="A224" s="102" t="s">
        <v>18</v>
      </c>
      <c r="B224" s="102"/>
      <c r="C224" s="102"/>
      <c r="D224" s="102"/>
      <c r="E224" s="12">
        <f t="shared" ref="E224:R224" si="25">E211+E223</f>
        <v>240.57999999999998</v>
      </c>
      <c r="F224" s="12">
        <f t="shared" si="25"/>
        <v>54.74</v>
      </c>
      <c r="G224" s="12">
        <f t="shared" si="25"/>
        <v>51.97</v>
      </c>
      <c r="H224" s="12">
        <f t="shared" si="25"/>
        <v>218.92</v>
      </c>
      <c r="I224" s="12">
        <f t="shared" si="25"/>
        <v>1565.21</v>
      </c>
      <c r="J224" s="12">
        <f t="shared" si="25"/>
        <v>0</v>
      </c>
      <c r="K224" s="12">
        <f t="shared" si="25"/>
        <v>368.40000000000003</v>
      </c>
      <c r="L224" s="12">
        <f t="shared" si="25"/>
        <v>148.86000000000001</v>
      </c>
      <c r="M224" s="12">
        <f t="shared" si="25"/>
        <v>746.55000000000007</v>
      </c>
      <c r="N224" s="12">
        <f t="shared" si="25"/>
        <v>12.342499999999999</v>
      </c>
      <c r="O224" s="12">
        <f t="shared" si="25"/>
        <v>359.8</v>
      </c>
      <c r="P224" s="12">
        <f t="shared" si="25"/>
        <v>0.88750000000000007</v>
      </c>
      <c r="Q224" s="12">
        <f t="shared" si="25"/>
        <v>1.4</v>
      </c>
      <c r="R224" s="12">
        <f t="shared" si="25"/>
        <v>17.439999999999998</v>
      </c>
    </row>
    <row r="225" spans="1:18" x14ac:dyDescent="0.25">
      <c r="A225" s="14"/>
      <c r="B225" s="14"/>
      <c r="C225" s="14"/>
      <c r="D225" s="14"/>
      <c r="E225" s="16"/>
      <c r="F225" s="16"/>
      <c r="G225" s="16"/>
      <c r="H225" s="16"/>
      <c r="I225" s="16"/>
      <c r="J225" s="18"/>
      <c r="K225" s="15"/>
      <c r="L225" s="16"/>
      <c r="M225" s="16"/>
      <c r="N225" s="15"/>
      <c r="O225" s="15"/>
      <c r="P225" s="15"/>
      <c r="Q225" s="19"/>
      <c r="R225" s="16"/>
    </row>
    <row r="227" spans="1:18" x14ac:dyDescent="0.25">
      <c r="A227" s="14"/>
      <c r="B227" s="14"/>
      <c r="C227" s="14"/>
      <c r="D227" s="14"/>
      <c r="E227" s="16"/>
      <c r="F227" s="16"/>
      <c r="G227" s="16"/>
      <c r="H227" s="16"/>
      <c r="I227" s="16"/>
      <c r="J227" s="18"/>
      <c r="K227" s="15"/>
      <c r="L227" s="16"/>
      <c r="M227" s="16"/>
      <c r="N227" s="15"/>
      <c r="O227" s="15"/>
      <c r="P227" s="15"/>
      <c r="Q227" s="19"/>
      <c r="R227" s="16"/>
    </row>
    <row r="228" spans="1:18" x14ac:dyDescent="0.25">
      <c r="A228" s="14"/>
      <c r="B228" s="14"/>
      <c r="C228" s="14"/>
      <c r="D228" s="14"/>
      <c r="E228" s="16"/>
      <c r="F228" s="16"/>
      <c r="G228" s="16"/>
      <c r="H228" s="16"/>
      <c r="I228" s="16"/>
      <c r="J228" s="18"/>
      <c r="K228" s="15"/>
      <c r="L228" s="16"/>
      <c r="M228" s="16"/>
      <c r="N228" s="15"/>
      <c r="O228" s="15"/>
      <c r="P228" s="15"/>
      <c r="Q228" s="19"/>
      <c r="R228" s="16"/>
    </row>
    <row r="229" spans="1:18" x14ac:dyDescent="0.25">
      <c r="A229" s="14"/>
      <c r="B229" s="14"/>
      <c r="C229" s="14"/>
      <c r="D229" s="14"/>
      <c r="E229" s="16"/>
      <c r="F229" s="16"/>
      <c r="G229" s="16"/>
      <c r="H229" s="16"/>
      <c r="I229" s="16"/>
      <c r="J229" s="18"/>
      <c r="K229" s="15"/>
      <c r="L229" s="16"/>
      <c r="M229" s="16"/>
      <c r="N229" s="15"/>
      <c r="O229" s="15"/>
      <c r="P229" s="15"/>
      <c r="Q229" s="19"/>
      <c r="R229" s="16"/>
    </row>
    <row r="230" spans="1:18" ht="18" customHeight="1" x14ac:dyDescent="0.25">
      <c r="A230" s="14"/>
      <c r="B230" s="14"/>
      <c r="C230" s="14"/>
      <c r="D230" s="14"/>
      <c r="E230" s="16"/>
      <c r="F230" s="16"/>
      <c r="G230" s="16"/>
      <c r="H230" s="16"/>
      <c r="I230" s="16"/>
      <c r="J230" s="18"/>
      <c r="K230" s="15"/>
      <c r="L230" s="16"/>
      <c r="M230" s="16"/>
      <c r="N230" s="15"/>
      <c r="O230" s="15"/>
      <c r="P230" s="15"/>
      <c r="Q230" s="19"/>
      <c r="R230" s="16"/>
    </row>
    <row r="231" spans="1:18" ht="18.75" customHeight="1" x14ac:dyDescent="0.25">
      <c r="A231" s="14"/>
      <c r="B231" s="14"/>
      <c r="C231" s="14"/>
      <c r="D231" s="14"/>
      <c r="E231" s="16"/>
      <c r="F231" s="16"/>
      <c r="G231" s="16"/>
      <c r="H231" s="16"/>
      <c r="I231" s="16"/>
      <c r="J231" s="18"/>
      <c r="K231" s="15"/>
      <c r="L231" s="16"/>
      <c r="M231" s="16"/>
      <c r="N231" s="15"/>
      <c r="O231" s="15"/>
      <c r="P231" s="15"/>
      <c r="Q231" s="19"/>
      <c r="R231" s="16"/>
    </row>
    <row r="232" spans="1:18" ht="18" customHeight="1" x14ac:dyDescent="0.25">
      <c r="A232" s="114" t="s">
        <v>50</v>
      </c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6"/>
    </row>
    <row r="233" spans="1:18" ht="15" customHeight="1" x14ac:dyDescent="0.25">
      <c r="A233" s="101" t="s">
        <v>4</v>
      </c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spans="1:18" ht="28.5" customHeight="1" x14ac:dyDescent="0.25">
      <c r="A234" s="105" t="s">
        <v>31</v>
      </c>
      <c r="B234" s="104" t="s">
        <v>0</v>
      </c>
      <c r="C234" s="105" t="s">
        <v>40</v>
      </c>
      <c r="D234" s="104" t="s">
        <v>92</v>
      </c>
      <c r="E234" s="104" t="s">
        <v>2</v>
      </c>
      <c r="F234" s="106" t="s">
        <v>75</v>
      </c>
      <c r="G234" s="106" t="s">
        <v>76</v>
      </c>
      <c r="H234" s="106" t="s">
        <v>77</v>
      </c>
      <c r="I234" s="104" t="s">
        <v>3</v>
      </c>
      <c r="J234" s="13"/>
      <c r="K234" s="7" t="s">
        <v>78</v>
      </c>
      <c r="L234" s="7"/>
      <c r="M234" s="7"/>
      <c r="N234" s="7"/>
      <c r="O234" s="104" t="s">
        <v>79</v>
      </c>
      <c r="P234" s="104"/>
      <c r="Q234" s="104"/>
      <c r="R234" s="104"/>
    </row>
    <row r="235" spans="1:18" ht="18" customHeight="1" x14ac:dyDescent="0.25">
      <c r="A235" s="105"/>
      <c r="B235" s="104"/>
      <c r="C235" s="105"/>
      <c r="D235" s="104"/>
      <c r="E235" s="104"/>
      <c r="F235" s="107"/>
      <c r="G235" s="107"/>
      <c r="H235" s="107"/>
      <c r="I235" s="104"/>
      <c r="J235" s="13"/>
      <c r="K235" s="34" t="s">
        <v>32</v>
      </c>
      <c r="L235" s="26" t="s">
        <v>33</v>
      </c>
      <c r="M235" s="26" t="s">
        <v>34</v>
      </c>
      <c r="N235" s="26" t="s">
        <v>35</v>
      </c>
      <c r="O235" s="26" t="s">
        <v>36</v>
      </c>
      <c r="P235" s="26" t="s">
        <v>87</v>
      </c>
      <c r="Q235" s="26" t="s">
        <v>38</v>
      </c>
      <c r="R235" s="26" t="s">
        <v>39</v>
      </c>
    </row>
    <row r="236" spans="1:18" ht="18" customHeight="1" x14ac:dyDescent="0.25">
      <c r="A236" s="1">
        <v>181</v>
      </c>
      <c r="B236" s="1" t="s">
        <v>8</v>
      </c>
      <c r="C236" s="51" t="s">
        <v>129</v>
      </c>
      <c r="D236" s="37" t="s">
        <v>56</v>
      </c>
      <c r="E236" s="2">
        <v>21.81</v>
      </c>
      <c r="F236" s="2">
        <v>4.6500000000000004</v>
      </c>
      <c r="G236" s="1">
        <v>10.050000000000001</v>
      </c>
      <c r="H236" s="2">
        <v>31.1</v>
      </c>
      <c r="I236" s="2">
        <v>233</v>
      </c>
      <c r="J236" s="64"/>
      <c r="K236" s="2">
        <v>192.2</v>
      </c>
      <c r="L236" s="2">
        <v>23.5</v>
      </c>
      <c r="M236" s="2">
        <v>156.1</v>
      </c>
      <c r="N236" s="2">
        <v>0.3</v>
      </c>
      <c r="O236" s="2">
        <v>36.700000000000003</v>
      </c>
      <c r="P236" s="2">
        <v>0.1</v>
      </c>
      <c r="Q236" s="2">
        <v>0</v>
      </c>
      <c r="R236" s="2">
        <v>1.1000000000000001</v>
      </c>
    </row>
    <row r="237" spans="1:18" ht="18" customHeight="1" x14ac:dyDescent="0.25">
      <c r="A237" s="1"/>
      <c r="B237" s="1" t="s">
        <v>9</v>
      </c>
      <c r="C237" s="30" t="s">
        <v>64</v>
      </c>
      <c r="D237" s="1">
        <v>80</v>
      </c>
      <c r="E237" s="2">
        <v>7.04</v>
      </c>
      <c r="F237" s="2">
        <v>2.4</v>
      </c>
      <c r="G237" s="1">
        <v>0.4</v>
      </c>
      <c r="H237" s="2">
        <v>12.6</v>
      </c>
      <c r="I237" s="2">
        <v>63.6</v>
      </c>
      <c r="J237" s="64"/>
      <c r="K237" s="2">
        <v>6.9</v>
      </c>
      <c r="L237" s="2">
        <v>9.9</v>
      </c>
      <c r="M237" s="2">
        <v>26.1</v>
      </c>
      <c r="N237" s="2">
        <v>0.6</v>
      </c>
      <c r="O237" s="23">
        <v>0</v>
      </c>
      <c r="P237" s="2">
        <v>0.1</v>
      </c>
      <c r="Q237" s="2">
        <v>0.5</v>
      </c>
      <c r="R237" s="23">
        <v>0</v>
      </c>
    </row>
    <row r="238" spans="1:18" ht="18" customHeight="1" x14ac:dyDescent="0.25">
      <c r="A238" s="31">
        <v>15</v>
      </c>
      <c r="B238" s="1" t="s">
        <v>10</v>
      </c>
      <c r="C238" s="30" t="s">
        <v>119</v>
      </c>
      <c r="D238" s="37">
        <v>10</v>
      </c>
      <c r="E238" s="41">
        <v>9.6</v>
      </c>
      <c r="F238" s="41">
        <v>2.3199999999999998</v>
      </c>
      <c r="G238" s="37">
        <v>2.95</v>
      </c>
      <c r="H238" s="39">
        <v>0</v>
      </c>
      <c r="I238" s="41">
        <v>35.83</v>
      </c>
      <c r="J238" s="86"/>
      <c r="K238" s="41">
        <v>88</v>
      </c>
      <c r="L238" s="41">
        <v>3.5</v>
      </c>
      <c r="M238" s="41">
        <v>50</v>
      </c>
      <c r="N238" s="41">
        <v>0.1</v>
      </c>
      <c r="O238" s="41">
        <v>26</v>
      </c>
      <c r="P238" s="39">
        <v>0</v>
      </c>
      <c r="Q238" s="39">
        <v>0</v>
      </c>
      <c r="R238" s="39">
        <v>0</v>
      </c>
    </row>
    <row r="239" spans="1:18" ht="18" customHeight="1" x14ac:dyDescent="0.25">
      <c r="A239" s="1"/>
      <c r="B239" s="1" t="s">
        <v>14</v>
      </c>
      <c r="C239" s="30" t="s">
        <v>29</v>
      </c>
      <c r="D239" s="1">
        <v>30</v>
      </c>
      <c r="E239" s="2">
        <v>6.3</v>
      </c>
      <c r="F239" s="2">
        <v>1.2</v>
      </c>
      <c r="G239" s="1">
        <v>1.56</v>
      </c>
      <c r="H239" s="2">
        <v>12.96</v>
      </c>
      <c r="I239" s="2">
        <v>70.38</v>
      </c>
      <c r="J239" s="64"/>
      <c r="K239" s="2">
        <v>19.8</v>
      </c>
      <c r="L239" s="2">
        <v>3.6</v>
      </c>
      <c r="M239" s="2">
        <v>16.2</v>
      </c>
      <c r="N239" s="2">
        <v>0.42</v>
      </c>
      <c r="O239" s="2">
        <v>1.98</v>
      </c>
      <c r="P239" s="2">
        <v>0</v>
      </c>
      <c r="Q239" s="2">
        <v>0</v>
      </c>
      <c r="R239" s="2">
        <v>0</v>
      </c>
    </row>
    <row r="240" spans="1:18" ht="18" customHeight="1" x14ac:dyDescent="0.25">
      <c r="A240" s="1">
        <v>382</v>
      </c>
      <c r="B240" s="1" t="s">
        <v>14</v>
      </c>
      <c r="C240" s="30" t="s">
        <v>11</v>
      </c>
      <c r="D240" s="1">
        <v>200</v>
      </c>
      <c r="E240" s="2">
        <v>13</v>
      </c>
      <c r="F240" s="2">
        <v>3.8</v>
      </c>
      <c r="G240" s="1">
        <v>3.2</v>
      </c>
      <c r="H240" s="2">
        <v>26.7</v>
      </c>
      <c r="I240" s="2">
        <v>150.80000000000001</v>
      </c>
      <c r="J240" s="64"/>
      <c r="K240" s="2">
        <v>179.4</v>
      </c>
      <c r="L240" s="2">
        <v>26.1</v>
      </c>
      <c r="M240" s="2">
        <v>179</v>
      </c>
      <c r="N240" s="2">
        <v>0.9</v>
      </c>
      <c r="O240" s="2">
        <v>0</v>
      </c>
      <c r="P240" s="2">
        <v>11.1</v>
      </c>
      <c r="Q240" s="2">
        <v>0.2</v>
      </c>
      <c r="R240" s="2">
        <v>1.9</v>
      </c>
    </row>
    <row r="241" spans="1:19" ht="15" customHeight="1" x14ac:dyDescent="0.25">
      <c r="A241" s="103" t="s">
        <v>12</v>
      </c>
      <c r="B241" s="103"/>
      <c r="C241" s="103"/>
      <c r="D241" s="42">
        <v>530</v>
      </c>
      <c r="E241" s="12">
        <f>SUM(E235:E240)</f>
        <v>57.749999999999993</v>
      </c>
      <c r="F241" s="12">
        <f t="shared" ref="F241:R241" si="26">SUM(F235:F240)</f>
        <v>14.370000000000001</v>
      </c>
      <c r="G241" s="12">
        <f t="shared" si="26"/>
        <v>18.160000000000004</v>
      </c>
      <c r="H241" s="12">
        <f t="shared" si="26"/>
        <v>83.36</v>
      </c>
      <c r="I241" s="12">
        <f t="shared" si="26"/>
        <v>553.61</v>
      </c>
      <c r="J241" s="12">
        <f t="shared" si="26"/>
        <v>0</v>
      </c>
      <c r="K241" s="12">
        <f t="shared" si="26"/>
        <v>486.30000000000007</v>
      </c>
      <c r="L241" s="12">
        <f t="shared" si="26"/>
        <v>66.599999999999994</v>
      </c>
      <c r="M241" s="12">
        <f t="shared" si="26"/>
        <v>427.4</v>
      </c>
      <c r="N241" s="12">
        <f t="shared" si="26"/>
        <v>2.3199999999999998</v>
      </c>
      <c r="O241" s="12">
        <f t="shared" si="26"/>
        <v>64.680000000000007</v>
      </c>
      <c r="P241" s="12">
        <f t="shared" si="26"/>
        <v>11.299999999999999</v>
      </c>
      <c r="Q241" s="12">
        <f t="shared" si="26"/>
        <v>0.7</v>
      </c>
      <c r="R241" s="12">
        <f t="shared" si="26"/>
        <v>3</v>
      </c>
    </row>
    <row r="242" spans="1:19" ht="15" customHeight="1" x14ac:dyDescent="0.25">
      <c r="A242" s="101" t="s">
        <v>13</v>
      </c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</row>
    <row r="243" spans="1:19" ht="19.149999999999999" customHeight="1" x14ac:dyDescent="0.25">
      <c r="A243" s="105" t="s">
        <v>31</v>
      </c>
      <c r="B243" s="104" t="s">
        <v>0</v>
      </c>
      <c r="C243" s="105" t="s">
        <v>40</v>
      </c>
      <c r="D243" s="104" t="s">
        <v>92</v>
      </c>
      <c r="E243" s="104" t="s">
        <v>2</v>
      </c>
      <c r="F243" s="106" t="s">
        <v>75</v>
      </c>
      <c r="G243" s="106" t="s">
        <v>76</v>
      </c>
      <c r="H243" s="106" t="s">
        <v>77</v>
      </c>
      <c r="I243" s="104" t="s">
        <v>3</v>
      </c>
      <c r="J243" s="13"/>
      <c r="K243" s="7" t="s">
        <v>78</v>
      </c>
      <c r="L243" s="7"/>
      <c r="M243" s="7"/>
      <c r="N243" s="7"/>
      <c r="O243" s="104" t="s">
        <v>79</v>
      </c>
      <c r="P243" s="104"/>
      <c r="Q243" s="104"/>
      <c r="R243" s="104"/>
      <c r="S243" s="25"/>
    </row>
    <row r="244" spans="1:19" ht="18" customHeight="1" x14ac:dyDescent="0.25">
      <c r="A244" s="105"/>
      <c r="B244" s="104"/>
      <c r="C244" s="105"/>
      <c r="D244" s="104"/>
      <c r="E244" s="104"/>
      <c r="F244" s="107"/>
      <c r="G244" s="107"/>
      <c r="H244" s="107"/>
      <c r="I244" s="104"/>
      <c r="J244" s="13"/>
      <c r="K244" s="34" t="s">
        <v>32</v>
      </c>
      <c r="L244" s="26" t="s">
        <v>33</v>
      </c>
      <c r="M244" s="26" t="s">
        <v>34</v>
      </c>
      <c r="N244" s="26" t="s">
        <v>35</v>
      </c>
      <c r="O244" s="26" t="s">
        <v>36</v>
      </c>
      <c r="P244" s="26" t="s">
        <v>87</v>
      </c>
      <c r="Q244" s="26" t="s">
        <v>38</v>
      </c>
      <c r="R244" s="26" t="s">
        <v>39</v>
      </c>
      <c r="S244" s="25"/>
    </row>
    <row r="245" spans="1:19" ht="18" customHeight="1" x14ac:dyDescent="0.25">
      <c r="A245" s="54">
        <v>71</v>
      </c>
      <c r="B245" s="40" t="s">
        <v>8</v>
      </c>
      <c r="C245" s="53" t="s">
        <v>99</v>
      </c>
      <c r="D245" s="40">
        <v>60</v>
      </c>
      <c r="E245" s="60">
        <v>9.4700000000000006</v>
      </c>
      <c r="F245" s="87">
        <v>0.5</v>
      </c>
      <c r="G245" s="97">
        <v>0</v>
      </c>
      <c r="H245" s="87">
        <v>2</v>
      </c>
      <c r="I245" s="60">
        <v>9.6</v>
      </c>
      <c r="J245" s="64"/>
      <c r="K245" s="60">
        <v>13.8</v>
      </c>
      <c r="L245" s="23">
        <v>0</v>
      </c>
      <c r="M245" s="23">
        <v>0</v>
      </c>
      <c r="N245" s="2">
        <v>0.3</v>
      </c>
      <c r="O245" s="23">
        <v>0</v>
      </c>
      <c r="P245" s="23">
        <v>0</v>
      </c>
      <c r="Q245" s="23">
        <v>0</v>
      </c>
      <c r="R245" s="2">
        <v>3</v>
      </c>
      <c r="S245" s="25"/>
    </row>
    <row r="246" spans="1:19" ht="18" customHeight="1" x14ac:dyDescent="0.25">
      <c r="A246" s="1">
        <v>102</v>
      </c>
      <c r="B246" s="1" t="s">
        <v>9</v>
      </c>
      <c r="C246" s="4" t="s">
        <v>96</v>
      </c>
      <c r="D246" s="1">
        <v>200</v>
      </c>
      <c r="E246" s="2">
        <v>5.83</v>
      </c>
      <c r="F246" s="2">
        <v>5.0999999999999996</v>
      </c>
      <c r="G246" s="2">
        <v>5.4</v>
      </c>
      <c r="H246" s="2">
        <v>23.9</v>
      </c>
      <c r="I246" s="2">
        <v>163.80000000000001</v>
      </c>
      <c r="J246" s="64"/>
      <c r="K246" s="2">
        <v>45.8</v>
      </c>
      <c r="L246" s="2">
        <v>35.5</v>
      </c>
      <c r="M246" s="23">
        <v>0</v>
      </c>
      <c r="N246" s="2">
        <v>4.5999999999999996</v>
      </c>
      <c r="O246" s="23">
        <v>0</v>
      </c>
      <c r="P246" s="23">
        <v>0</v>
      </c>
      <c r="Q246" s="23">
        <v>0</v>
      </c>
      <c r="R246" s="2">
        <v>11.2</v>
      </c>
      <c r="S246" s="29"/>
    </row>
    <row r="247" spans="1:19" ht="18" customHeight="1" x14ac:dyDescent="0.25">
      <c r="A247" s="1" t="s">
        <v>141</v>
      </c>
      <c r="B247" s="1" t="s">
        <v>10</v>
      </c>
      <c r="C247" s="62" t="s">
        <v>57</v>
      </c>
      <c r="D247" s="1" t="s">
        <v>130</v>
      </c>
      <c r="E247" s="2">
        <v>46.03</v>
      </c>
      <c r="F247" s="2">
        <v>6.75</v>
      </c>
      <c r="G247" s="2">
        <v>11.053636363636365</v>
      </c>
      <c r="H247" s="2">
        <v>10.030909090909091</v>
      </c>
      <c r="I247" s="2">
        <v>165.84545454545454</v>
      </c>
      <c r="J247" s="2"/>
      <c r="K247" s="2">
        <v>32.530909090909084</v>
      </c>
      <c r="L247" s="2">
        <v>16.003636363636364</v>
      </c>
      <c r="M247" s="2">
        <v>79.584545454545449</v>
      </c>
      <c r="N247" s="2">
        <v>0.70363636363636373</v>
      </c>
      <c r="O247" s="2">
        <v>28.734545454545451</v>
      </c>
      <c r="P247" s="2">
        <v>3.5000000000000003E-2</v>
      </c>
      <c r="Q247" s="23">
        <v>0</v>
      </c>
      <c r="R247" s="2">
        <v>0.70363636363636373</v>
      </c>
      <c r="S247" s="29"/>
    </row>
    <row r="248" spans="1:19" ht="18" customHeight="1" x14ac:dyDescent="0.25">
      <c r="A248" s="1">
        <v>143</v>
      </c>
      <c r="B248" s="1" t="s">
        <v>14</v>
      </c>
      <c r="C248" s="62" t="s">
        <v>63</v>
      </c>
      <c r="D248" s="1">
        <v>155</v>
      </c>
      <c r="E248" s="2">
        <v>16.55</v>
      </c>
      <c r="F248" s="2">
        <v>2.1</v>
      </c>
      <c r="G248" s="2">
        <v>12.1</v>
      </c>
      <c r="H248" s="2">
        <v>15.5</v>
      </c>
      <c r="I248" s="2">
        <v>178.6</v>
      </c>
      <c r="J248" s="2"/>
      <c r="K248" s="2">
        <v>23.9</v>
      </c>
      <c r="L248" s="2">
        <v>27.8</v>
      </c>
      <c r="M248" s="2">
        <v>61.8</v>
      </c>
      <c r="N248" s="2">
        <v>0.98</v>
      </c>
      <c r="O248" s="2">
        <v>31</v>
      </c>
      <c r="P248" s="2">
        <v>7.0000000000000007E-2</v>
      </c>
      <c r="Q248" s="23">
        <v>0</v>
      </c>
      <c r="R248" s="2">
        <v>8.67</v>
      </c>
      <c r="S248" s="25"/>
    </row>
    <row r="249" spans="1:19" ht="18" customHeight="1" x14ac:dyDescent="0.25">
      <c r="A249" s="1">
        <v>1041</v>
      </c>
      <c r="B249" s="1" t="s">
        <v>15</v>
      </c>
      <c r="C249" s="4" t="s">
        <v>68</v>
      </c>
      <c r="D249" s="1">
        <v>200</v>
      </c>
      <c r="E249" s="2">
        <v>8.8000000000000007</v>
      </c>
      <c r="F249" s="2">
        <v>0.1</v>
      </c>
      <c r="G249" s="23">
        <v>0</v>
      </c>
      <c r="H249" s="2">
        <v>27.1</v>
      </c>
      <c r="I249" s="2">
        <v>108.6</v>
      </c>
      <c r="J249" s="64"/>
      <c r="K249" s="2">
        <v>23.52</v>
      </c>
      <c r="L249" s="2">
        <v>0</v>
      </c>
      <c r="M249" s="2">
        <v>0</v>
      </c>
      <c r="N249" s="2">
        <v>0.24</v>
      </c>
      <c r="O249" s="23">
        <v>0</v>
      </c>
      <c r="P249" s="2">
        <v>0.03</v>
      </c>
      <c r="Q249" s="23">
        <v>0</v>
      </c>
      <c r="R249" s="2">
        <v>12.9</v>
      </c>
      <c r="S249" s="25"/>
    </row>
    <row r="250" spans="1:19" ht="18" customHeight="1" x14ac:dyDescent="0.25">
      <c r="A250" s="1"/>
      <c r="B250" s="1" t="s">
        <v>16</v>
      </c>
      <c r="C250" s="4" t="s">
        <v>106</v>
      </c>
      <c r="D250" s="1">
        <v>30</v>
      </c>
      <c r="E250" s="2">
        <v>2.64</v>
      </c>
      <c r="F250" s="2">
        <v>1.68</v>
      </c>
      <c r="G250" s="2">
        <v>0.33</v>
      </c>
      <c r="H250" s="2">
        <v>14.82</v>
      </c>
      <c r="I250" s="2">
        <v>68.97</v>
      </c>
      <c r="J250" s="64"/>
      <c r="K250" s="2">
        <v>6.9</v>
      </c>
      <c r="L250" s="2">
        <v>7.5</v>
      </c>
      <c r="M250" s="2">
        <v>31.799999999999997</v>
      </c>
      <c r="N250" s="2">
        <v>0.92999999999999994</v>
      </c>
      <c r="O250" s="23">
        <v>0</v>
      </c>
      <c r="P250" s="2">
        <v>0.03</v>
      </c>
      <c r="Q250" s="23">
        <v>0</v>
      </c>
      <c r="R250" s="2">
        <v>0</v>
      </c>
    </row>
    <row r="251" spans="1:19" ht="18" customHeight="1" x14ac:dyDescent="0.25">
      <c r="A251" s="1"/>
      <c r="B251" s="1" t="s">
        <v>88</v>
      </c>
      <c r="C251" s="30" t="s">
        <v>90</v>
      </c>
      <c r="D251" s="1">
        <v>30</v>
      </c>
      <c r="E251" s="41">
        <v>2.64</v>
      </c>
      <c r="F251" s="2">
        <v>2.37</v>
      </c>
      <c r="G251" s="2">
        <v>0.3</v>
      </c>
      <c r="H251" s="2">
        <v>14.49</v>
      </c>
      <c r="I251" s="2">
        <v>70.14</v>
      </c>
      <c r="J251" s="64"/>
      <c r="K251" s="2">
        <v>6.8999999999999995</v>
      </c>
      <c r="L251" s="2">
        <v>9.8999999999999986</v>
      </c>
      <c r="M251" s="2">
        <v>26.099999999999998</v>
      </c>
      <c r="N251" s="2">
        <v>0.33</v>
      </c>
      <c r="O251" s="23">
        <v>0</v>
      </c>
      <c r="P251" s="2">
        <v>0.03</v>
      </c>
      <c r="Q251" s="23">
        <v>0</v>
      </c>
      <c r="R251" s="2">
        <v>0</v>
      </c>
    </row>
    <row r="252" spans="1:19" x14ac:dyDescent="0.25">
      <c r="A252" s="1">
        <v>386</v>
      </c>
      <c r="B252" s="1" t="s">
        <v>103</v>
      </c>
      <c r="C252" s="30" t="s">
        <v>104</v>
      </c>
      <c r="D252" s="1">
        <v>100</v>
      </c>
      <c r="E252" s="2">
        <v>12.36</v>
      </c>
      <c r="F252" s="2">
        <v>3</v>
      </c>
      <c r="G252" s="2">
        <v>1</v>
      </c>
      <c r="H252" s="2">
        <v>4.2</v>
      </c>
      <c r="I252" s="2">
        <v>40</v>
      </c>
      <c r="J252" s="64"/>
      <c r="K252" s="2">
        <v>124</v>
      </c>
      <c r="L252" s="2">
        <v>14</v>
      </c>
      <c r="M252" s="2">
        <v>92</v>
      </c>
      <c r="N252" s="2">
        <v>0.1</v>
      </c>
      <c r="O252" s="23">
        <v>0</v>
      </c>
      <c r="P252" s="2">
        <v>0.03</v>
      </c>
      <c r="Q252" s="2">
        <v>0.1</v>
      </c>
      <c r="R252" s="2">
        <v>0.3</v>
      </c>
    </row>
    <row r="253" spans="1:19" x14ac:dyDescent="0.25">
      <c r="A253" s="103" t="s">
        <v>12</v>
      </c>
      <c r="B253" s="103"/>
      <c r="C253" s="103"/>
      <c r="D253" s="34">
        <v>895</v>
      </c>
      <c r="E253" s="46">
        <f>SUM(E245:E252)</f>
        <v>104.32</v>
      </c>
      <c r="F253" s="34">
        <f t="shared" ref="F253:R253" si="27">SUM(F245:F252)</f>
        <v>21.6</v>
      </c>
      <c r="G253" s="46">
        <f t="shared" si="27"/>
        <v>30.183636363636364</v>
      </c>
      <c r="H253" s="46">
        <f t="shared" si="27"/>
        <v>112.04090909090908</v>
      </c>
      <c r="I253" s="46">
        <f t="shared" si="27"/>
        <v>805.55545454545461</v>
      </c>
      <c r="J253" s="46">
        <f t="shared" si="27"/>
        <v>0</v>
      </c>
      <c r="K253" s="46">
        <f t="shared" si="27"/>
        <v>277.35090909090911</v>
      </c>
      <c r="L253" s="46">
        <f t="shared" si="27"/>
        <v>110.70363636363635</v>
      </c>
      <c r="M253" s="46">
        <f t="shared" si="27"/>
        <v>291.28454545454542</v>
      </c>
      <c r="N253" s="46">
        <f t="shared" si="27"/>
        <v>8.1836363636363636</v>
      </c>
      <c r="O253" s="46">
        <f t="shared" si="27"/>
        <v>59.734545454545454</v>
      </c>
      <c r="P253" s="46">
        <f t="shared" si="27"/>
        <v>0.22500000000000001</v>
      </c>
      <c r="Q253" s="46">
        <f t="shared" si="27"/>
        <v>0.1</v>
      </c>
      <c r="R253" s="46">
        <f t="shared" si="27"/>
        <v>36.773636363636356</v>
      </c>
    </row>
    <row r="254" spans="1:19" x14ac:dyDescent="0.25">
      <c r="A254" s="102" t="s">
        <v>18</v>
      </c>
      <c r="B254" s="102"/>
      <c r="C254" s="102"/>
      <c r="D254" s="102"/>
      <c r="E254" s="12">
        <f t="shared" ref="E254:R254" si="28">E241+E253</f>
        <v>162.07</v>
      </c>
      <c r="F254" s="12">
        <f t="shared" si="28"/>
        <v>35.97</v>
      </c>
      <c r="G254" s="12">
        <f t="shared" si="28"/>
        <v>48.343636363636364</v>
      </c>
      <c r="H254" s="12">
        <f t="shared" si="28"/>
        <v>195.40090909090907</v>
      </c>
      <c r="I254" s="12">
        <f t="shared" si="28"/>
        <v>1359.1654545454546</v>
      </c>
      <c r="J254" s="12">
        <f t="shared" si="28"/>
        <v>0</v>
      </c>
      <c r="K254" s="12">
        <f t="shared" si="28"/>
        <v>763.65090909090918</v>
      </c>
      <c r="L254" s="12">
        <f t="shared" si="28"/>
        <v>177.30363636363634</v>
      </c>
      <c r="M254" s="12">
        <f t="shared" si="28"/>
        <v>718.6845454545454</v>
      </c>
      <c r="N254" s="12">
        <f t="shared" si="28"/>
        <v>10.503636363636364</v>
      </c>
      <c r="O254" s="12">
        <f t="shared" si="28"/>
        <v>124.41454545454546</v>
      </c>
      <c r="P254" s="12">
        <f t="shared" si="28"/>
        <v>11.524999999999999</v>
      </c>
      <c r="Q254" s="12">
        <f t="shared" si="28"/>
        <v>0.79999999999999993</v>
      </c>
      <c r="R254" s="12">
        <f t="shared" si="28"/>
        <v>39.773636363636356</v>
      </c>
    </row>
    <row r="255" spans="1:19" x14ac:dyDescent="0.25">
      <c r="A255" s="14"/>
      <c r="B255" s="14"/>
      <c r="C255" s="14"/>
      <c r="D255" s="14"/>
      <c r="E255" s="16"/>
      <c r="F255" s="16"/>
      <c r="G255" s="16"/>
      <c r="H255" s="16"/>
      <c r="I255" s="16"/>
      <c r="J255" s="18"/>
      <c r="K255" s="15"/>
      <c r="L255" s="16"/>
      <c r="M255" s="15"/>
      <c r="N255" s="15"/>
      <c r="O255" s="16"/>
      <c r="P255" s="15"/>
      <c r="Q255" s="15"/>
      <c r="R255" s="16"/>
    </row>
    <row r="258" spans="1:20" x14ac:dyDescent="0.25">
      <c r="A258" s="14"/>
      <c r="B258" s="14"/>
      <c r="C258" s="14"/>
      <c r="D258" s="14"/>
      <c r="E258" s="16"/>
      <c r="F258" s="16"/>
      <c r="G258" s="16"/>
      <c r="H258" s="16"/>
      <c r="I258" s="16"/>
      <c r="J258" s="18"/>
      <c r="K258" s="15"/>
      <c r="L258" s="16"/>
      <c r="M258" s="15"/>
      <c r="N258" s="15"/>
      <c r="O258" s="16"/>
      <c r="P258" s="15"/>
      <c r="Q258" s="15"/>
      <c r="R258" s="16"/>
    </row>
    <row r="259" spans="1:20" x14ac:dyDescent="0.25">
      <c r="A259" s="14"/>
      <c r="B259" s="14"/>
      <c r="C259" s="14"/>
      <c r="D259" s="14"/>
      <c r="E259" s="16"/>
      <c r="F259" s="16"/>
      <c r="G259" s="16"/>
      <c r="H259" s="16"/>
      <c r="I259" s="16"/>
      <c r="J259" s="18"/>
      <c r="K259" s="15"/>
      <c r="L259" s="16"/>
      <c r="M259" s="15"/>
      <c r="N259" s="15"/>
      <c r="O259" s="16"/>
      <c r="P259" s="15"/>
      <c r="Q259" s="15"/>
      <c r="R259" s="16"/>
    </row>
    <row r="260" spans="1:20" ht="18" customHeight="1" x14ac:dyDescent="0.25">
      <c r="A260" s="14"/>
      <c r="B260" s="14"/>
      <c r="C260" s="14"/>
      <c r="D260" s="14"/>
      <c r="E260" s="16"/>
      <c r="F260" s="16"/>
      <c r="G260" s="16"/>
      <c r="H260" s="16"/>
      <c r="I260" s="16"/>
      <c r="J260" s="18"/>
      <c r="K260" s="15"/>
      <c r="L260" s="16"/>
      <c r="M260" s="15"/>
      <c r="N260" s="15"/>
      <c r="O260" s="16"/>
      <c r="P260" s="15"/>
      <c r="Q260" s="15"/>
      <c r="R260" s="16"/>
    </row>
    <row r="261" spans="1:20" ht="18.75" customHeight="1" x14ac:dyDescent="0.25">
      <c r="A261" s="14"/>
      <c r="B261" s="14"/>
      <c r="C261" s="14"/>
      <c r="D261" s="14"/>
      <c r="E261" s="16"/>
      <c r="F261" s="16"/>
      <c r="G261" s="16"/>
      <c r="H261" s="16"/>
      <c r="I261" s="16"/>
      <c r="J261" s="18"/>
      <c r="K261" s="15"/>
      <c r="L261" s="16"/>
      <c r="M261" s="15"/>
      <c r="N261" s="15"/>
      <c r="O261" s="16"/>
      <c r="P261" s="15"/>
      <c r="Q261" s="15"/>
      <c r="R261" s="16"/>
    </row>
    <row r="262" spans="1:20" ht="18" customHeight="1" x14ac:dyDescent="0.25">
      <c r="A262" s="14"/>
      <c r="B262" s="14"/>
      <c r="C262" s="14"/>
      <c r="D262" s="14"/>
      <c r="E262" s="16"/>
      <c r="F262" s="16"/>
      <c r="G262" s="16"/>
      <c r="H262" s="16"/>
      <c r="I262" s="16"/>
      <c r="J262" s="18"/>
      <c r="K262" s="15"/>
      <c r="L262" s="16"/>
      <c r="M262" s="15"/>
      <c r="N262" s="15"/>
      <c r="O262" s="16"/>
      <c r="P262" s="15"/>
      <c r="Q262" s="15"/>
      <c r="R262" s="16"/>
    </row>
    <row r="263" spans="1:20" ht="15" customHeight="1" x14ac:dyDescent="0.25">
      <c r="A263" s="114" t="s">
        <v>51</v>
      </c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6"/>
    </row>
    <row r="264" spans="1:20" ht="29.25" customHeight="1" x14ac:dyDescent="0.25">
      <c r="A264" s="101" t="s">
        <v>4</v>
      </c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32"/>
      <c r="T264" s="32"/>
    </row>
    <row r="265" spans="1:20" ht="18" customHeight="1" x14ac:dyDescent="0.25">
      <c r="A265" s="105" t="s">
        <v>31</v>
      </c>
      <c r="B265" s="104" t="s">
        <v>0</v>
      </c>
      <c r="C265" s="105" t="s">
        <v>40</v>
      </c>
      <c r="D265" s="104" t="s">
        <v>1</v>
      </c>
      <c r="E265" s="104" t="s">
        <v>2</v>
      </c>
      <c r="F265" s="106" t="s">
        <v>75</v>
      </c>
      <c r="G265" s="106" t="s">
        <v>76</v>
      </c>
      <c r="H265" s="106" t="s">
        <v>77</v>
      </c>
      <c r="I265" s="104" t="s">
        <v>3</v>
      </c>
      <c r="J265" s="13"/>
      <c r="K265" s="7" t="s">
        <v>78</v>
      </c>
      <c r="L265" s="7"/>
      <c r="M265" s="7"/>
      <c r="N265" s="7"/>
      <c r="O265" s="104" t="s">
        <v>79</v>
      </c>
      <c r="P265" s="104"/>
      <c r="Q265" s="104"/>
      <c r="R265" s="104"/>
      <c r="S265" s="35"/>
      <c r="T265" s="32"/>
    </row>
    <row r="266" spans="1:20" ht="18" customHeight="1" x14ac:dyDescent="0.25">
      <c r="A266" s="105"/>
      <c r="B266" s="104"/>
      <c r="C266" s="105"/>
      <c r="D266" s="104"/>
      <c r="E266" s="104"/>
      <c r="F266" s="107"/>
      <c r="G266" s="107"/>
      <c r="H266" s="107"/>
      <c r="I266" s="104"/>
      <c r="J266" s="13"/>
      <c r="K266" s="34" t="s">
        <v>32</v>
      </c>
      <c r="L266" s="26" t="s">
        <v>33</v>
      </c>
      <c r="M266" s="26" t="s">
        <v>34</v>
      </c>
      <c r="N266" s="26" t="s">
        <v>35</v>
      </c>
      <c r="O266" s="26" t="s">
        <v>36</v>
      </c>
      <c r="P266" s="26" t="s">
        <v>87</v>
      </c>
      <c r="Q266" s="26" t="s">
        <v>38</v>
      </c>
      <c r="R266" s="26" t="s">
        <v>39</v>
      </c>
      <c r="S266" s="28"/>
    </row>
    <row r="267" spans="1:20" ht="18" customHeight="1" x14ac:dyDescent="0.25">
      <c r="A267" s="54" t="s">
        <v>131</v>
      </c>
      <c r="B267" s="43" t="s">
        <v>8</v>
      </c>
      <c r="C267" s="53" t="s">
        <v>95</v>
      </c>
      <c r="D267" s="1" t="s">
        <v>130</v>
      </c>
      <c r="E267" s="1">
        <v>46.39</v>
      </c>
      <c r="F267" s="57">
        <f>8.6*90/120</f>
        <v>6.45</v>
      </c>
      <c r="G267" s="57">
        <f>11.4*90/120</f>
        <v>8.5500000000000007</v>
      </c>
      <c r="H267" s="82">
        <f>9.06*90/120</f>
        <v>6.7950000000000008</v>
      </c>
      <c r="I267" s="2">
        <f>172.8*90/120</f>
        <v>129.60000000000002</v>
      </c>
      <c r="J267" s="83"/>
      <c r="K267" s="2">
        <f>71*90/120</f>
        <v>53.25</v>
      </c>
      <c r="L267" s="2">
        <f>15.7*90/120</f>
        <v>11.775</v>
      </c>
      <c r="M267" s="2">
        <f>72.45*90/120</f>
        <v>54.337499999999999</v>
      </c>
      <c r="N267" s="2">
        <f>26.13*90/120</f>
        <v>19.5975</v>
      </c>
      <c r="O267" s="2">
        <f>0.1*90/120</f>
        <v>7.4999999999999997E-2</v>
      </c>
      <c r="P267" s="2">
        <f>0.13*90/120</f>
        <v>9.7500000000000003E-2</v>
      </c>
      <c r="Q267" s="2">
        <f>2.6*90/120</f>
        <v>1.95</v>
      </c>
      <c r="R267" s="2">
        <f>0.81*90/120</f>
        <v>0.60750000000000004</v>
      </c>
      <c r="S267" s="28"/>
    </row>
    <row r="268" spans="1:20" ht="18" customHeight="1" x14ac:dyDescent="0.25">
      <c r="A268" s="1">
        <v>309</v>
      </c>
      <c r="B268" s="37" t="s">
        <v>9</v>
      </c>
      <c r="C268" s="50" t="s">
        <v>116</v>
      </c>
      <c r="D268" s="1">
        <v>150</v>
      </c>
      <c r="E268" s="2">
        <v>9.6199999999999992</v>
      </c>
      <c r="F268" s="1">
        <v>5.52</v>
      </c>
      <c r="G268" s="2">
        <v>4.5</v>
      </c>
      <c r="H268" s="2">
        <v>26.45</v>
      </c>
      <c r="I268" s="2">
        <v>168.45</v>
      </c>
      <c r="J268" s="85"/>
      <c r="K268" s="2">
        <v>4.8600000000000003</v>
      </c>
      <c r="L268" s="2">
        <v>21.12</v>
      </c>
      <c r="M268" s="2">
        <v>37.17</v>
      </c>
      <c r="N268" s="2">
        <v>1.1025</v>
      </c>
      <c r="O268" s="23">
        <v>0</v>
      </c>
      <c r="P268" s="2">
        <v>5.2500000000000005E-2</v>
      </c>
      <c r="Q268" s="2">
        <v>0.78</v>
      </c>
      <c r="R268" s="23">
        <v>0</v>
      </c>
    </row>
    <row r="269" spans="1:20" ht="18" customHeight="1" x14ac:dyDescent="0.25">
      <c r="A269" s="1"/>
      <c r="B269" s="1" t="s">
        <v>10</v>
      </c>
      <c r="C269" s="6" t="s">
        <v>133</v>
      </c>
      <c r="D269" s="1">
        <v>220</v>
      </c>
      <c r="E269" s="2">
        <v>61.11</v>
      </c>
      <c r="F269" s="2">
        <v>2.25</v>
      </c>
      <c r="G269" s="2">
        <v>0.5</v>
      </c>
      <c r="H269" s="2">
        <v>20.25</v>
      </c>
      <c r="I269" s="2">
        <v>107.5</v>
      </c>
      <c r="J269" s="85"/>
      <c r="K269" s="2">
        <v>85</v>
      </c>
      <c r="L269" s="2">
        <v>32.5</v>
      </c>
      <c r="M269" s="2">
        <v>57.5</v>
      </c>
      <c r="N269" s="2">
        <v>0.75</v>
      </c>
      <c r="O269" s="23">
        <v>0</v>
      </c>
      <c r="P269" s="2">
        <v>0.25</v>
      </c>
      <c r="Q269" s="2">
        <v>1.25</v>
      </c>
      <c r="R269" s="2">
        <v>150</v>
      </c>
    </row>
    <row r="270" spans="1:20" ht="18" customHeight="1" x14ac:dyDescent="0.25">
      <c r="A270" s="1"/>
      <c r="B270" s="1" t="s">
        <v>14</v>
      </c>
      <c r="C270" s="5" t="s">
        <v>86</v>
      </c>
      <c r="D270" s="1">
        <v>40</v>
      </c>
      <c r="E270" s="2">
        <v>3.52</v>
      </c>
      <c r="F270" s="1">
        <v>3.16</v>
      </c>
      <c r="G270" s="2">
        <v>0.4</v>
      </c>
      <c r="H270" s="2">
        <v>19.32</v>
      </c>
      <c r="I270" s="2">
        <v>93.52</v>
      </c>
      <c r="J270" s="85"/>
      <c r="K270" s="2">
        <v>9.1999999999999993</v>
      </c>
      <c r="L270" s="2">
        <v>13.2</v>
      </c>
      <c r="M270" s="2">
        <v>34.799999999999997</v>
      </c>
      <c r="N270" s="2">
        <v>0.44</v>
      </c>
      <c r="O270" s="23">
        <v>0</v>
      </c>
      <c r="P270" s="2">
        <v>0.04</v>
      </c>
      <c r="Q270" s="2">
        <v>0.09</v>
      </c>
      <c r="R270" s="2">
        <v>0.1</v>
      </c>
    </row>
    <row r="271" spans="1:20" ht="15" customHeight="1" x14ac:dyDescent="0.25">
      <c r="A271" s="1">
        <v>379</v>
      </c>
      <c r="B271" s="1" t="s">
        <v>15</v>
      </c>
      <c r="C271" s="6" t="s">
        <v>19</v>
      </c>
      <c r="D271" s="1">
        <v>200</v>
      </c>
      <c r="E271" s="2">
        <v>13.95</v>
      </c>
      <c r="F271" s="2">
        <v>3.6</v>
      </c>
      <c r="G271" s="2">
        <v>2.7</v>
      </c>
      <c r="H271" s="2">
        <v>28.3</v>
      </c>
      <c r="I271" s="2">
        <v>151.80000000000001</v>
      </c>
      <c r="J271" s="85"/>
      <c r="K271" s="2">
        <v>100.3</v>
      </c>
      <c r="L271" s="2">
        <v>11.7</v>
      </c>
      <c r="M271" s="2">
        <v>75</v>
      </c>
      <c r="N271" s="2">
        <v>0.1</v>
      </c>
      <c r="O271" s="23">
        <v>0</v>
      </c>
      <c r="P271" s="2">
        <v>4.7</v>
      </c>
      <c r="Q271" s="2">
        <v>0.1</v>
      </c>
      <c r="R271" s="2">
        <v>1.1000000000000001</v>
      </c>
    </row>
    <row r="272" spans="1:20" ht="18" customHeight="1" x14ac:dyDescent="0.25">
      <c r="A272" s="111" t="s">
        <v>12</v>
      </c>
      <c r="B272" s="112"/>
      <c r="C272" s="113"/>
      <c r="D272" s="100">
        <v>730</v>
      </c>
      <c r="E272" s="12">
        <f t="shared" ref="E272:R272" si="29">SUM(E267:E271)</f>
        <v>134.59</v>
      </c>
      <c r="F272" s="100">
        <f t="shared" si="29"/>
        <v>20.98</v>
      </c>
      <c r="G272" s="100">
        <f t="shared" si="29"/>
        <v>16.650000000000002</v>
      </c>
      <c r="H272" s="12">
        <f t="shared" si="29"/>
        <v>101.11499999999999</v>
      </c>
      <c r="I272" s="100">
        <f t="shared" si="29"/>
        <v>650.87</v>
      </c>
      <c r="J272" s="100">
        <f t="shared" si="29"/>
        <v>0</v>
      </c>
      <c r="K272" s="100">
        <f t="shared" si="29"/>
        <v>252.61</v>
      </c>
      <c r="L272" s="12">
        <f t="shared" si="29"/>
        <v>90.295000000000016</v>
      </c>
      <c r="M272" s="12">
        <f t="shared" si="29"/>
        <v>258.8075</v>
      </c>
      <c r="N272" s="100">
        <f t="shared" si="29"/>
        <v>21.990000000000002</v>
      </c>
      <c r="O272" s="12">
        <f t="shared" si="29"/>
        <v>7.4999999999999997E-2</v>
      </c>
      <c r="P272" s="100">
        <f t="shared" si="29"/>
        <v>5.1400000000000006</v>
      </c>
      <c r="Q272" s="100">
        <f t="shared" si="29"/>
        <v>4.17</v>
      </c>
      <c r="R272" s="12">
        <f t="shared" si="29"/>
        <v>151.80749999999998</v>
      </c>
    </row>
    <row r="273" spans="1:19" ht="29.25" customHeight="1" x14ac:dyDescent="0.25">
      <c r="A273" s="101" t="s">
        <v>13</v>
      </c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25"/>
    </row>
    <row r="274" spans="1:19" ht="18" customHeight="1" x14ac:dyDescent="0.25">
      <c r="A274" s="105" t="s">
        <v>31</v>
      </c>
      <c r="B274" s="104" t="s">
        <v>0</v>
      </c>
      <c r="C274" s="105" t="s">
        <v>40</v>
      </c>
      <c r="D274" s="104" t="s">
        <v>1</v>
      </c>
      <c r="E274" s="104" t="s">
        <v>2</v>
      </c>
      <c r="F274" s="106" t="s">
        <v>75</v>
      </c>
      <c r="G274" s="106" t="s">
        <v>76</v>
      </c>
      <c r="H274" s="106" t="s">
        <v>77</v>
      </c>
      <c r="I274" s="104" t="s">
        <v>3</v>
      </c>
      <c r="J274" s="13"/>
      <c r="K274" s="7" t="s">
        <v>78</v>
      </c>
      <c r="L274" s="7"/>
      <c r="M274" s="7"/>
      <c r="N274" s="7"/>
      <c r="O274" s="104" t="s">
        <v>79</v>
      </c>
      <c r="P274" s="104"/>
      <c r="Q274" s="104"/>
      <c r="R274" s="104"/>
      <c r="S274" s="28"/>
    </row>
    <row r="275" spans="1:19" ht="18" customHeight="1" x14ac:dyDescent="0.25">
      <c r="A275" s="105"/>
      <c r="B275" s="104"/>
      <c r="C275" s="105"/>
      <c r="D275" s="104"/>
      <c r="E275" s="104"/>
      <c r="F275" s="107"/>
      <c r="G275" s="107"/>
      <c r="H275" s="107"/>
      <c r="I275" s="104"/>
      <c r="J275" s="13"/>
      <c r="K275" s="34" t="s">
        <v>32</v>
      </c>
      <c r="L275" s="26" t="s">
        <v>33</v>
      </c>
      <c r="M275" s="26" t="s">
        <v>34</v>
      </c>
      <c r="N275" s="26" t="s">
        <v>35</v>
      </c>
      <c r="O275" s="26" t="s">
        <v>36</v>
      </c>
      <c r="P275" s="26" t="s">
        <v>87</v>
      </c>
      <c r="Q275" s="26" t="s">
        <v>38</v>
      </c>
      <c r="R275" s="26" t="s">
        <v>39</v>
      </c>
      <c r="S275" s="27"/>
    </row>
    <row r="276" spans="1:19" ht="18" customHeight="1" x14ac:dyDescent="0.25">
      <c r="A276" s="54">
        <v>71</v>
      </c>
      <c r="B276" s="40" t="s">
        <v>8</v>
      </c>
      <c r="C276" s="53" t="s">
        <v>98</v>
      </c>
      <c r="D276" s="40">
        <v>60</v>
      </c>
      <c r="E276" s="40">
        <v>13.45</v>
      </c>
      <c r="F276" s="87">
        <v>0.7</v>
      </c>
      <c r="G276" s="87">
        <v>0.1</v>
      </c>
      <c r="H276" s="87">
        <v>2.8</v>
      </c>
      <c r="I276" s="60">
        <v>15.6</v>
      </c>
      <c r="J276" s="64"/>
      <c r="K276" s="60">
        <v>8.4</v>
      </c>
      <c r="L276" s="2">
        <v>12</v>
      </c>
      <c r="M276" s="23">
        <v>0</v>
      </c>
      <c r="N276" s="2">
        <v>0.5</v>
      </c>
      <c r="O276" s="23">
        <v>0</v>
      </c>
      <c r="P276" s="23">
        <v>0</v>
      </c>
      <c r="Q276" s="23">
        <v>0</v>
      </c>
      <c r="R276" s="2">
        <v>10.5</v>
      </c>
      <c r="S276" s="27"/>
    </row>
    <row r="277" spans="1:19" ht="18" customHeight="1" x14ac:dyDescent="0.25">
      <c r="A277" s="1">
        <v>88</v>
      </c>
      <c r="B277" s="1" t="s">
        <v>9</v>
      </c>
      <c r="C277" s="5" t="s">
        <v>20</v>
      </c>
      <c r="D277" s="1">
        <v>200</v>
      </c>
      <c r="E277" s="2">
        <v>8.61</v>
      </c>
      <c r="F277" s="2">
        <v>1.6</v>
      </c>
      <c r="G277" s="2">
        <v>4.9000000000000004</v>
      </c>
      <c r="H277" s="2">
        <v>11.5</v>
      </c>
      <c r="I277" s="2">
        <v>96.8</v>
      </c>
      <c r="J277" s="93"/>
      <c r="K277" s="2">
        <v>75.2</v>
      </c>
      <c r="L277" s="2">
        <v>14.7</v>
      </c>
      <c r="M277" s="2">
        <v>34.200000000000003</v>
      </c>
      <c r="N277" s="2">
        <v>1.0249999999999999</v>
      </c>
      <c r="O277" s="2">
        <v>1</v>
      </c>
      <c r="P277" s="2">
        <v>5.5</v>
      </c>
      <c r="Q277" s="2">
        <v>0.6</v>
      </c>
      <c r="R277" s="2">
        <v>9.5</v>
      </c>
      <c r="S277" s="27"/>
    </row>
    <row r="278" spans="1:19" ht="18" customHeight="1" x14ac:dyDescent="0.25">
      <c r="A278" s="1">
        <v>268</v>
      </c>
      <c r="B278" s="40" t="s">
        <v>10</v>
      </c>
      <c r="C278" s="5" t="s">
        <v>26</v>
      </c>
      <c r="D278" s="1">
        <v>90</v>
      </c>
      <c r="E278" s="2">
        <v>45.86</v>
      </c>
      <c r="F278" s="2">
        <v>12.1</v>
      </c>
      <c r="G278" s="2">
        <v>15.9</v>
      </c>
      <c r="H278" s="2">
        <v>18.2</v>
      </c>
      <c r="I278" s="2">
        <v>263.5</v>
      </c>
      <c r="J278" s="2"/>
      <c r="K278" s="2">
        <v>39.4</v>
      </c>
      <c r="L278" s="2">
        <v>28.9</v>
      </c>
      <c r="M278" s="2">
        <v>149.69999999999999</v>
      </c>
      <c r="N278" s="2">
        <v>0.9</v>
      </c>
      <c r="O278" s="2">
        <v>25.9</v>
      </c>
      <c r="P278" s="2">
        <v>0.1</v>
      </c>
      <c r="Q278" s="23">
        <v>0</v>
      </c>
      <c r="R278" s="2">
        <v>0.1</v>
      </c>
      <c r="S278" s="25"/>
    </row>
    <row r="279" spans="1:19" ht="18" customHeight="1" x14ac:dyDescent="0.25">
      <c r="A279" s="1">
        <v>198</v>
      </c>
      <c r="B279" s="1" t="s">
        <v>14</v>
      </c>
      <c r="C279" s="36" t="s">
        <v>120</v>
      </c>
      <c r="D279" s="37" t="s">
        <v>137</v>
      </c>
      <c r="E279" s="41">
        <v>9.66</v>
      </c>
      <c r="F279" s="60">
        <v>13</v>
      </c>
      <c r="G279" s="60">
        <v>7.4</v>
      </c>
      <c r="H279" s="60">
        <v>42.4</v>
      </c>
      <c r="I279" s="60">
        <v>287.89999999999998</v>
      </c>
      <c r="J279" s="60"/>
      <c r="K279" s="60">
        <v>84.5</v>
      </c>
      <c r="L279" s="98">
        <v>0</v>
      </c>
      <c r="M279" s="98">
        <v>0</v>
      </c>
      <c r="N279" s="60">
        <v>5</v>
      </c>
      <c r="O279" s="98">
        <v>0</v>
      </c>
      <c r="P279" s="60">
        <v>0.02</v>
      </c>
      <c r="Q279" s="98">
        <v>0</v>
      </c>
      <c r="R279" s="60">
        <v>0.2</v>
      </c>
      <c r="S279" s="25"/>
    </row>
    <row r="280" spans="1:19" ht="18" customHeight="1" x14ac:dyDescent="0.25">
      <c r="A280" s="1">
        <v>349</v>
      </c>
      <c r="B280" s="40" t="s">
        <v>15</v>
      </c>
      <c r="C280" s="4" t="s">
        <v>66</v>
      </c>
      <c r="D280" s="1">
        <v>200</v>
      </c>
      <c r="E280" s="2">
        <v>7.02</v>
      </c>
      <c r="F280" s="2">
        <v>0.1</v>
      </c>
      <c r="G280" s="2">
        <v>0</v>
      </c>
      <c r="H280" s="2">
        <v>21.8</v>
      </c>
      <c r="I280" s="2">
        <v>87.6</v>
      </c>
      <c r="J280" s="64"/>
      <c r="K280" s="2">
        <v>19.5</v>
      </c>
      <c r="L280" s="2">
        <v>30.1</v>
      </c>
      <c r="M280" s="2">
        <v>31.9</v>
      </c>
      <c r="N280" s="2">
        <v>0.5</v>
      </c>
      <c r="O280" s="2">
        <v>0.2</v>
      </c>
      <c r="P280" s="2">
        <v>0.01</v>
      </c>
      <c r="Q280" s="2">
        <v>0.3</v>
      </c>
      <c r="R280" s="2">
        <v>0.8</v>
      </c>
    </row>
    <row r="281" spans="1:19" ht="18" customHeight="1" x14ac:dyDescent="0.25">
      <c r="A281" s="1"/>
      <c r="B281" s="40" t="s">
        <v>16</v>
      </c>
      <c r="C281" s="4" t="s">
        <v>106</v>
      </c>
      <c r="D281" s="1">
        <v>30</v>
      </c>
      <c r="E281" s="2">
        <v>2.64</v>
      </c>
      <c r="F281" s="2">
        <v>1.68</v>
      </c>
      <c r="G281" s="2">
        <v>0.33</v>
      </c>
      <c r="H281" s="2">
        <v>14.82</v>
      </c>
      <c r="I281" s="2">
        <v>68.97</v>
      </c>
      <c r="J281" s="64"/>
      <c r="K281" s="2">
        <v>6.9</v>
      </c>
      <c r="L281" s="2">
        <v>7.5</v>
      </c>
      <c r="M281" s="2">
        <v>31.799999999999997</v>
      </c>
      <c r="N281" s="2">
        <v>0.92999999999999994</v>
      </c>
      <c r="O281" s="23">
        <v>0</v>
      </c>
      <c r="P281" s="2">
        <v>0.03</v>
      </c>
      <c r="Q281" s="23">
        <v>0</v>
      </c>
      <c r="R281" s="23">
        <v>0</v>
      </c>
    </row>
    <row r="282" spans="1:19" x14ac:dyDescent="0.25">
      <c r="A282" s="1"/>
      <c r="B282" s="40" t="s">
        <v>88</v>
      </c>
      <c r="C282" s="30" t="s">
        <v>90</v>
      </c>
      <c r="D282" s="1">
        <v>30</v>
      </c>
      <c r="E282" s="41">
        <v>2.64</v>
      </c>
      <c r="F282" s="2">
        <v>2.37</v>
      </c>
      <c r="G282" s="2">
        <v>0.3</v>
      </c>
      <c r="H282" s="2">
        <v>14.49</v>
      </c>
      <c r="I282" s="2">
        <v>70.14</v>
      </c>
      <c r="J282" s="64"/>
      <c r="K282" s="2">
        <v>6.8999999999999995</v>
      </c>
      <c r="L282" s="2">
        <v>9.8999999999999986</v>
      </c>
      <c r="M282" s="2">
        <v>26.099999999999998</v>
      </c>
      <c r="N282" s="2">
        <v>0.33</v>
      </c>
      <c r="O282" s="23">
        <v>0</v>
      </c>
      <c r="P282" s="2">
        <v>0.03</v>
      </c>
      <c r="Q282" s="23">
        <v>0</v>
      </c>
      <c r="R282" s="23">
        <v>0</v>
      </c>
    </row>
    <row r="283" spans="1:19" x14ac:dyDescent="0.25">
      <c r="A283" s="1">
        <v>386</v>
      </c>
      <c r="B283" s="40" t="s">
        <v>103</v>
      </c>
      <c r="C283" s="30" t="s">
        <v>105</v>
      </c>
      <c r="D283" s="1">
        <v>100</v>
      </c>
      <c r="E283" s="2">
        <v>11.33</v>
      </c>
      <c r="F283" s="2">
        <v>2.7</v>
      </c>
      <c r="G283" s="2">
        <v>2.5</v>
      </c>
      <c r="H283" s="2">
        <v>10.8</v>
      </c>
      <c r="I283" s="2">
        <v>79</v>
      </c>
      <c r="J283" s="64"/>
      <c r="K283" s="2">
        <v>121</v>
      </c>
      <c r="L283" s="2">
        <v>15</v>
      </c>
      <c r="M283" s="2">
        <v>94</v>
      </c>
      <c r="N283" s="2">
        <v>0.1</v>
      </c>
      <c r="O283" s="2">
        <v>20</v>
      </c>
      <c r="P283" s="2">
        <v>4.4999999999999998E-2</v>
      </c>
      <c r="Q283" s="2">
        <v>0.1</v>
      </c>
      <c r="R283" s="2">
        <v>1.35</v>
      </c>
    </row>
    <row r="284" spans="1:19" x14ac:dyDescent="0.25">
      <c r="A284" s="103" t="s">
        <v>12</v>
      </c>
      <c r="B284" s="103"/>
      <c r="C284" s="103"/>
      <c r="D284" s="26">
        <v>865</v>
      </c>
      <c r="E284" s="26">
        <f>SUM(E276:E283)</f>
        <v>101.21</v>
      </c>
      <c r="F284" s="26">
        <f t="shared" ref="F284:R284" si="30">SUM(F276:F283)</f>
        <v>34.25</v>
      </c>
      <c r="G284" s="26">
        <f t="shared" si="30"/>
        <v>31.429999999999996</v>
      </c>
      <c r="H284" s="26">
        <f t="shared" si="30"/>
        <v>136.81</v>
      </c>
      <c r="I284" s="26">
        <f t="shared" si="30"/>
        <v>969.51</v>
      </c>
      <c r="J284" s="26">
        <f t="shared" si="30"/>
        <v>0</v>
      </c>
      <c r="K284" s="12">
        <f t="shared" si="30"/>
        <v>361.8</v>
      </c>
      <c r="L284" s="12">
        <f t="shared" si="30"/>
        <v>118.1</v>
      </c>
      <c r="M284" s="12">
        <f t="shared" si="30"/>
        <v>367.7</v>
      </c>
      <c r="N284" s="12">
        <f t="shared" si="30"/>
        <v>9.2850000000000001</v>
      </c>
      <c r="O284" s="12">
        <f t="shared" si="30"/>
        <v>47.099999999999994</v>
      </c>
      <c r="P284" s="12">
        <f t="shared" si="30"/>
        <v>5.7349999999999994</v>
      </c>
      <c r="Q284" s="12">
        <f t="shared" si="30"/>
        <v>0.99999999999999989</v>
      </c>
      <c r="R284" s="12">
        <f t="shared" si="30"/>
        <v>22.450000000000003</v>
      </c>
    </row>
    <row r="285" spans="1:19" x14ac:dyDescent="0.25">
      <c r="A285" s="102" t="s">
        <v>18</v>
      </c>
      <c r="B285" s="102"/>
      <c r="C285" s="102"/>
      <c r="D285" s="102"/>
      <c r="E285" s="12">
        <f>E272+E284</f>
        <v>235.8</v>
      </c>
      <c r="F285" s="12">
        <f>F272+F284</f>
        <v>55.230000000000004</v>
      </c>
      <c r="G285" s="12">
        <f>G272+G284</f>
        <v>48.08</v>
      </c>
      <c r="H285" s="12">
        <f>H272+H284</f>
        <v>237.92500000000001</v>
      </c>
      <c r="I285" s="12">
        <f>I272+I284</f>
        <v>1620.38</v>
      </c>
      <c r="J285" s="64"/>
      <c r="K285" s="12">
        <f t="shared" ref="K285:R285" si="31">K272+K284</f>
        <v>614.41000000000008</v>
      </c>
      <c r="L285" s="12">
        <f t="shared" si="31"/>
        <v>208.39500000000001</v>
      </c>
      <c r="M285" s="12">
        <f t="shared" si="31"/>
        <v>626.50749999999994</v>
      </c>
      <c r="N285" s="12">
        <f t="shared" si="31"/>
        <v>31.275000000000002</v>
      </c>
      <c r="O285" s="12">
        <f t="shared" si="31"/>
        <v>47.174999999999997</v>
      </c>
      <c r="P285" s="12">
        <f t="shared" si="31"/>
        <v>10.875</v>
      </c>
      <c r="Q285" s="12">
        <f t="shared" si="31"/>
        <v>5.17</v>
      </c>
      <c r="R285" s="12">
        <f t="shared" si="31"/>
        <v>174.25749999999999</v>
      </c>
    </row>
    <row r="286" spans="1:19" x14ac:dyDescent="0.25">
      <c r="A286" s="20"/>
      <c r="B286" s="20"/>
      <c r="C286" s="20"/>
      <c r="D286" s="20"/>
      <c r="E286" s="21"/>
      <c r="F286" s="21"/>
      <c r="G286" s="21"/>
      <c r="H286" s="21"/>
      <c r="I286" s="21"/>
      <c r="K286" s="21"/>
      <c r="L286" s="8"/>
      <c r="M286" s="21"/>
      <c r="N286" s="21"/>
      <c r="O286" s="21"/>
      <c r="P286" s="8"/>
      <c r="Q286" s="8"/>
      <c r="R286" s="21"/>
    </row>
    <row r="287" spans="1:19" x14ac:dyDescent="0.25">
      <c r="A287" s="20"/>
      <c r="B287" s="20"/>
      <c r="C287" s="20"/>
      <c r="D287" s="20"/>
      <c r="E287" s="21"/>
      <c r="F287" s="21"/>
      <c r="G287" s="21"/>
      <c r="H287" s="21"/>
      <c r="I287" s="21"/>
      <c r="K287" s="21"/>
      <c r="L287" s="8"/>
      <c r="M287" s="21"/>
      <c r="N287" s="21"/>
      <c r="O287" s="21"/>
      <c r="P287" s="8"/>
      <c r="Q287" s="8"/>
      <c r="R287" s="21"/>
    </row>
    <row r="288" spans="1:19" ht="18" customHeight="1" x14ac:dyDescent="0.25">
      <c r="A288" s="20"/>
      <c r="B288" s="20"/>
      <c r="C288" s="20"/>
      <c r="D288" s="20"/>
      <c r="E288" s="21"/>
      <c r="F288" s="21"/>
      <c r="G288" s="21"/>
      <c r="H288" s="21"/>
      <c r="I288" s="21"/>
      <c r="K288" s="21"/>
      <c r="L288" s="8"/>
      <c r="M288" s="21"/>
      <c r="N288" s="21"/>
      <c r="O288" s="21"/>
      <c r="P288" s="8"/>
      <c r="Q288" s="8"/>
      <c r="R288" s="21"/>
    </row>
    <row r="289" spans="1:19" ht="18.75" customHeight="1" x14ac:dyDescent="0.25">
      <c r="A289" s="20"/>
      <c r="B289" s="20"/>
      <c r="C289" s="20"/>
      <c r="D289" s="20"/>
      <c r="E289" s="21"/>
      <c r="F289" s="21"/>
      <c r="G289" s="21"/>
      <c r="H289" s="21"/>
      <c r="I289" s="21"/>
      <c r="K289" s="21"/>
      <c r="L289" s="8"/>
      <c r="M289" s="21"/>
      <c r="N289" s="21"/>
      <c r="O289" s="21"/>
      <c r="P289" s="8"/>
      <c r="Q289" s="8"/>
      <c r="R289" s="21"/>
    </row>
    <row r="290" spans="1:19" ht="18" customHeight="1" x14ac:dyDescent="0.25">
      <c r="A290" s="20"/>
      <c r="B290" s="20"/>
      <c r="C290" s="20"/>
      <c r="D290" s="20"/>
      <c r="E290" s="21"/>
      <c r="F290" s="21"/>
      <c r="G290" s="21"/>
      <c r="H290" s="21"/>
      <c r="I290" s="21"/>
      <c r="K290" s="21"/>
      <c r="L290" s="8"/>
      <c r="M290" s="21"/>
      <c r="N290" s="21"/>
      <c r="O290" s="21"/>
      <c r="P290" s="8"/>
      <c r="Q290" s="8"/>
      <c r="R290" s="21"/>
    </row>
    <row r="291" spans="1:19" ht="15" customHeight="1" x14ac:dyDescent="0.25">
      <c r="A291" s="20"/>
      <c r="B291" s="20"/>
      <c r="C291" s="20"/>
      <c r="D291" s="20"/>
      <c r="E291" s="21"/>
      <c r="F291" s="21"/>
      <c r="G291" s="21"/>
      <c r="H291" s="21"/>
      <c r="I291" s="21"/>
      <c r="K291" s="21"/>
      <c r="L291" s="8"/>
      <c r="M291" s="21"/>
      <c r="N291" s="21"/>
      <c r="O291" s="21"/>
      <c r="P291" s="8"/>
      <c r="Q291" s="8"/>
      <c r="R291" s="21"/>
    </row>
    <row r="292" spans="1:19" ht="30" customHeight="1" x14ac:dyDescent="0.25">
      <c r="A292" s="143" t="s">
        <v>52</v>
      </c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5"/>
    </row>
    <row r="293" spans="1:19" ht="18" customHeight="1" x14ac:dyDescent="0.25">
      <c r="A293" s="101" t="s">
        <v>4</v>
      </c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1:19" ht="18" customHeight="1" x14ac:dyDescent="0.25">
      <c r="A294" s="105" t="s">
        <v>31</v>
      </c>
      <c r="B294" s="104" t="s">
        <v>0</v>
      </c>
      <c r="C294" s="105" t="s">
        <v>40</v>
      </c>
      <c r="D294" s="104" t="s">
        <v>1</v>
      </c>
      <c r="E294" s="104" t="s">
        <v>2</v>
      </c>
      <c r="F294" s="106" t="s">
        <v>75</v>
      </c>
      <c r="G294" s="106" t="s">
        <v>76</v>
      </c>
      <c r="H294" s="106" t="s">
        <v>77</v>
      </c>
      <c r="I294" s="104" t="s">
        <v>3</v>
      </c>
      <c r="J294" s="13"/>
      <c r="K294" s="7" t="s">
        <v>78</v>
      </c>
      <c r="L294" s="7"/>
      <c r="M294" s="7"/>
      <c r="N294" s="7"/>
      <c r="O294" s="104" t="s">
        <v>79</v>
      </c>
      <c r="P294" s="104"/>
      <c r="Q294" s="104"/>
      <c r="R294" s="104"/>
    </row>
    <row r="295" spans="1:19" ht="18" customHeight="1" x14ac:dyDescent="0.25">
      <c r="A295" s="105"/>
      <c r="B295" s="104"/>
      <c r="C295" s="105"/>
      <c r="D295" s="104"/>
      <c r="E295" s="104"/>
      <c r="F295" s="107"/>
      <c r="G295" s="107"/>
      <c r="H295" s="107"/>
      <c r="I295" s="104"/>
      <c r="J295" s="13"/>
      <c r="K295" s="34" t="s">
        <v>32</v>
      </c>
      <c r="L295" s="26" t="s">
        <v>33</v>
      </c>
      <c r="M295" s="26" t="s">
        <v>34</v>
      </c>
      <c r="N295" s="26" t="s">
        <v>35</v>
      </c>
      <c r="O295" s="26" t="s">
        <v>36</v>
      </c>
      <c r="P295" s="26" t="s">
        <v>87</v>
      </c>
      <c r="Q295" s="26" t="s">
        <v>38</v>
      </c>
      <c r="R295" s="26" t="s">
        <v>39</v>
      </c>
    </row>
    <row r="296" spans="1:19" ht="18" customHeight="1" x14ac:dyDescent="0.25">
      <c r="A296" s="1">
        <v>173</v>
      </c>
      <c r="B296" s="1" t="s">
        <v>8</v>
      </c>
      <c r="C296" s="4" t="s">
        <v>62</v>
      </c>
      <c r="D296" s="1" t="s">
        <v>56</v>
      </c>
      <c r="E296" s="2">
        <v>23.1</v>
      </c>
      <c r="F296" s="2">
        <v>8.6</v>
      </c>
      <c r="G296" s="2">
        <v>12.4</v>
      </c>
      <c r="H296" s="2">
        <v>46</v>
      </c>
      <c r="I296" s="2">
        <v>330</v>
      </c>
      <c r="J296" s="84"/>
      <c r="K296" s="2">
        <v>66.099999999999994</v>
      </c>
      <c r="L296" s="2">
        <v>19</v>
      </c>
      <c r="M296" s="2">
        <v>79.900000000000006</v>
      </c>
      <c r="N296" s="2">
        <v>0.5</v>
      </c>
      <c r="O296" s="2">
        <v>0.1</v>
      </c>
      <c r="P296" s="2">
        <v>8.1</v>
      </c>
      <c r="Q296" s="2">
        <v>0.4</v>
      </c>
      <c r="R296" s="2">
        <v>0.6</v>
      </c>
    </row>
    <row r="297" spans="1:19" ht="18" customHeight="1" x14ac:dyDescent="0.25">
      <c r="A297" s="1"/>
      <c r="B297" s="1" t="s">
        <v>9</v>
      </c>
      <c r="C297" s="5" t="s">
        <v>86</v>
      </c>
      <c r="D297" s="1">
        <v>40</v>
      </c>
      <c r="E297" s="2">
        <v>3.52</v>
      </c>
      <c r="F297" s="2">
        <v>3.16</v>
      </c>
      <c r="G297" s="2">
        <v>0.4</v>
      </c>
      <c r="H297" s="2">
        <v>19.32</v>
      </c>
      <c r="I297" s="2">
        <v>93.52</v>
      </c>
      <c r="J297" s="85"/>
      <c r="K297" s="2">
        <v>9.1999999999999993</v>
      </c>
      <c r="L297" s="2">
        <v>13.2</v>
      </c>
      <c r="M297" s="2">
        <v>34.799999999999997</v>
      </c>
      <c r="N297" s="2">
        <v>0.44</v>
      </c>
      <c r="O297" s="23">
        <v>0</v>
      </c>
      <c r="P297" s="2">
        <v>0.04</v>
      </c>
      <c r="Q297" s="2">
        <v>0.09</v>
      </c>
      <c r="R297" s="2">
        <v>0.1</v>
      </c>
    </row>
    <row r="298" spans="1:19" ht="18" customHeight="1" x14ac:dyDescent="0.25">
      <c r="A298" s="63"/>
      <c r="B298" s="69" t="s">
        <v>10</v>
      </c>
      <c r="C298" s="71" t="s">
        <v>133</v>
      </c>
      <c r="D298" s="37">
        <v>148</v>
      </c>
      <c r="E298" s="41">
        <v>42.99</v>
      </c>
      <c r="F298" s="69">
        <v>1.22</v>
      </c>
      <c r="G298" s="69">
        <v>0.63</v>
      </c>
      <c r="H298" s="69">
        <v>12.8</v>
      </c>
      <c r="I298" s="37">
        <v>74.3</v>
      </c>
      <c r="J298" s="36"/>
      <c r="K298" s="37">
        <v>63.2</v>
      </c>
      <c r="L298" s="37">
        <v>39.5</v>
      </c>
      <c r="M298" s="37">
        <v>53.72</v>
      </c>
      <c r="N298" s="37">
        <v>1.26</v>
      </c>
      <c r="O298" s="37">
        <v>23.7</v>
      </c>
      <c r="P298" s="37">
        <v>3.2000000000000001E-2</v>
      </c>
      <c r="Q298" s="37">
        <v>0</v>
      </c>
      <c r="R298" s="37">
        <v>284.39999999999998</v>
      </c>
    </row>
    <row r="299" spans="1:19" ht="15" customHeight="1" x14ac:dyDescent="0.25">
      <c r="A299" s="1">
        <v>376</v>
      </c>
      <c r="B299" s="1" t="s">
        <v>14</v>
      </c>
      <c r="C299" s="30" t="s">
        <v>17</v>
      </c>
      <c r="D299" s="1">
        <v>200</v>
      </c>
      <c r="E299" s="2">
        <v>1.88</v>
      </c>
      <c r="F299" s="2">
        <v>0.1</v>
      </c>
      <c r="G299" s="23">
        <v>0</v>
      </c>
      <c r="H299" s="2">
        <v>15</v>
      </c>
      <c r="I299" s="2">
        <v>60</v>
      </c>
      <c r="J299" s="83"/>
      <c r="K299" s="2">
        <v>5</v>
      </c>
      <c r="L299" s="2">
        <v>0</v>
      </c>
      <c r="M299" s="2">
        <v>0</v>
      </c>
      <c r="N299" s="2">
        <v>2</v>
      </c>
      <c r="O299" s="23">
        <v>0</v>
      </c>
      <c r="P299" s="23">
        <v>0</v>
      </c>
      <c r="Q299" s="23">
        <v>0</v>
      </c>
      <c r="R299" s="23">
        <v>0</v>
      </c>
    </row>
    <row r="300" spans="1:19" ht="18" customHeight="1" x14ac:dyDescent="0.25">
      <c r="A300" s="103" t="s">
        <v>12</v>
      </c>
      <c r="B300" s="103"/>
      <c r="C300" s="103"/>
      <c r="D300" s="65">
        <v>598</v>
      </c>
      <c r="E300" s="12">
        <f>SUM(E295:E299)</f>
        <v>71.489999999999995</v>
      </c>
      <c r="F300" s="12">
        <f>SUM(F295:F299)</f>
        <v>13.08</v>
      </c>
      <c r="G300" s="12">
        <f>SUM(G295:G299)</f>
        <v>13.430000000000001</v>
      </c>
      <c r="H300" s="12">
        <f>SUM(H295:H299)</f>
        <v>93.11999999999999</v>
      </c>
      <c r="I300" s="12">
        <f>SUM(I295:I299)</f>
        <v>557.81999999999994</v>
      </c>
      <c r="J300" s="83"/>
      <c r="K300" s="12">
        <f t="shared" ref="K300:R300" si="32">SUM(K296:K299)</f>
        <v>143.5</v>
      </c>
      <c r="L300" s="12">
        <f t="shared" si="32"/>
        <v>71.7</v>
      </c>
      <c r="M300" s="12">
        <f t="shared" si="32"/>
        <v>168.42000000000002</v>
      </c>
      <c r="N300" s="12">
        <f t="shared" si="32"/>
        <v>4.2</v>
      </c>
      <c r="O300" s="12">
        <f t="shared" si="32"/>
        <v>23.8</v>
      </c>
      <c r="P300" s="12">
        <f t="shared" si="32"/>
        <v>8.1719999999999988</v>
      </c>
      <c r="Q300" s="12">
        <f t="shared" si="32"/>
        <v>0.49</v>
      </c>
      <c r="R300" s="12">
        <f t="shared" si="32"/>
        <v>285.09999999999997</v>
      </c>
    </row>
    <row r="301" spans="1:19" ht="18" customHeight="1" x14ac:dyDescent="0.25">
      <c r="A301" s="101" t="s">
        <v>13</v>
      </c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25"/>
    </row>
    <row r="302" spans="1:19" ht="18" customHeight="1" x14ac:dyDescent="0.25">
      <c r="A302" s="105" t="s">
        <v>31</v>
      </c>
      <c r="B302" s="104" t="s">
        <v>0</v>
      </c>
      <c r="C302" s="105" t="s">
        <v>40</v>
      </c>
      <c r="D302" s="104" t="s">
        <v>1</v>
      </c>
      <c r="E302" s="104" t="s">
        <v>2</v>
      </c>
      <c r="F302" s="106" t="s">
        <v>75</v>
      </c>
      <c r="G302" s="106" t="s">
        <v>76</v>
      </c>
      <c r="H302" s="106" t="s">
        <v>77</v>
      </c>
      <c r="I302" s="104" t="s">
        <v>3</v>
      </c>
      <c r="J302" s="13"/>
      <c r="K302" s="7" t="s">
        <v>78</v>
      </c>
      <c r="L302" s="7"/>
      <c r="M302" s="7"/>
      <c r="N302" s="7"/>
      <c r="O302" s="104" t="s">
        <v>79</v>
      </c>
      <c r="P302" s="104"/>
      <c r="Q302" s="104"/>
      <c r="R302" s="104"/>
      <c r="S302" s="25"/>
    </row>
    <row r="303" spans="1:19" ht="18" customHeight="1" x14ac:dyDescent="0.25">
      <c r="A303" s="105"/>
      <c r="B303" s="104"/>
      <c r="C303" s="105"/>
      <c r="D303" s="104"/>
      <c r="E303" s="104"/>
      <c r="F303" s="107"/>
      <c r="G303" s="107"/>
      <c r="H303" s="107"/>
      <c r="I303" s="104"/>
      <c r="J303" s="13"/>
      <c r="K303" s="34" t="s">
        <v>32</v>
      </c>
      <c r="L303" s="26" t="s">
        <v>33</v>
      </c>
      <c r="M303" s="26" t="s">
        <v>34</v>
      </c>
      <c r="N303" s="26" t="s">
        <v>35</v>
      </c>
      <c r="O303" s="26" t="s">
        <v>36</v>
      </c>
      <c r="P303" s="26" t="s">
        <v>87</v>
      </c>
      <c r="Q303" s="26" t="s">
        <v>38</v>
      </c>
      <c r="R303" s="26" t="s">
        <v>39</v>
      </c>
      <c r="S303" s="25"/>
    </row>
    <row r="304" spans="1:19" ht="18" customHeight="1" x14ac:dyDescent="0.25">
      <c r="A304" s="1">
        <v>45</v>
      </c>
      <c r="B304" s="1" t="s">
        <v>8</v>
      </c>
      <c r="C304" s="50" t="s">
        <v>138</v>
      </c>
      <c r="D304" s="1">
        <v>60</v>
      </c>
      <c r="E304" s="1">
        <v>4.93</v>
      </c>
      <c r="F304" s="94">
        <v>0.8</v>
      </c>
      <c r="G304" s="94">
        <v>2.8</v>
      </c>
      <c r="H304" s="94">
        <v>6.2</v>
      </c>
      <c r="I304" s="1">
        <v>52.8</v>
      </c>
      <c r="J304" s="67"/>
      <c r="K304" s="1">
        <v>22.4</v>
      </c>
      <c r="L304" s="1">
        <v>9.1</v>
      </c>
      <c r="M304" s="1">
        <v>16.600000000000001</v>
      </c>
      <c r="N304" s="1">
        <v>0.3</v>
      </c>
      <c r="O304" s="1">
        <v>0</v>
      </c>
      <c r="P304" s="1">
        <v>0</v>
      </c>
      <c r="Q304" s="1">
        <v>0</v>
      </c>
      <c r="R304" s="1">
        <v>19.5</v>
      </c>
      <c r="S304" s="25"/>
    </row>
    <row r="305" spans="1:19" ht="18" customHeight="1" x14ac:dyDescent="0.25">
      <c r="A305" s="1">
        <v>96</v>
      </c>
      <c r="B305" s="1" t="s">
        <v>9</v>
      </c>
      <c r="C305" s="4" t="s">
        <v>82</v>
      </c>
      <c r="D305" s="1">
        <v>200</v>
      </c>
      <c r="E305" s="2">
        <v>9.6</v>
      </c>
      <c r="F305" s="2">
        <v>2.1</v>
      </c>
      <c r="G305" s="2">
        <v>5.0999999999999996</v>
      </c>
      <c r="H305" s="2">
        <v>20.5</v>
      </c>
      <c r="I305" s="2">
        <v>136.30000000000001</v>
      </c>
      <c r="J305" s="64"/>
      <c r="K305" s="2">
        <v>89.3</v>
      </c>
      <c r="L305" s="2">
        <v>13.5</v>
      </c>
      <c r="M305" s="2">
        <v>33.4</v>
      </c>
      <c r="N305" s="2">
        <v>1</v>
      </c>
      <c r="O305" s="2">
        <v>1.1000000000000001</v>
      </c>
      <c r="P305" s="2">
        <v>3.8</v>
      </c>
      <c r="Q305" s="2">
        <v>0.3</v>
      </c>
      <c r="R305" s="2">
        <v>2.1</v>
      </c>
      <c r="S305" s="25"/>
    </row>
    <row r="306" spans="1:19" ht="18" customHeight="1" x14ac:dyDescent="0.25">
      <c r="A306" s="1">
        <v>234</v>
      </c>
      <c r="B306" s="1" t="s">
        <v>10</v>
      </c>
      <c r="C306" s="5" t="s">
        <v>65</v>
      </c>
      <c r="D306" s="1" t="s">
        <v>132</v>
      </c>
      <c r="E306" s="1">
        <v>29.82</v>
      </c>
      <c r="F306" s="2">
        <v>12.7</v>
      </c>
      <c r="G306" s="2">
        <v>16.2</v>
      </c>
      <c r="H306" s="2">
        <v>10.1</v>
      </c>
      <c r="I306" s="2">
        <v>236.6</v>
      </c>
      <c r="J306" s="64"/>
      <c r="K306" s="2">
        <v>126.1</v>
      </c>
      <c r="L306" s="2">
        <v>0</v>
      </c>
      <c r="M306" s="2">
        <v>0</v>
      </c>
      <c r="N306" s="2">
        <v>0.9</v>
      </c>
      <c r="O306" s="23">
        <v>0</v>
      </c>
      <c r="P306" s="2">
        <v>0.2</v>
      </c>
      <c r="Q306" s="23">
        <v>0</v>
      </c>
      <c r="R306" s="2">
        <v>6.1</v>
      </c>
      <c r="S306" s="25"/>
    </row>
    <row r="307" spans="1:19" ht="18" customHeight="1" x14ac:dyDescent="0.25">
      <c r="A307" s="1" t="s">
        <v>134</v>
      </c>
      <c r="B307" s="1" t="s">
        <v>14</v>
      </c>
      <c r="C307" s="30" t="s">
        <v>81</v>
      </c>
      <c r="D307" s="1" t="s">
        <v>127</v>
      </c>
      <c r="E307" s="1">
        <v>15.02</v>
      </c>
      <c r="F307" s="2">
        <v>3</v>
      </c>
      <c r="G307" s="2">
        <v>7.9</v>
      </c>
      <c r="H307" s="2">
        <v>29.8</v>
      </c>
      <c r="I307" s="2">
        <v>202.8</v>
      </c>
      <c r="J307" s="88"/>
      <c r="K307" s="2">
        <v>29.8</v>
      </c>
      <c r="L307" s="2">
        <v>0</v>
      </c>
      <c r="M307" s="2">
        <v>0</v>
      </c>
      <c r="N307" s="2">
        <v>1.6</v>
      </c>
      <c r="O307" s="23">
        <v>0</v>
      </c>
      <c r="P307" s="2">
        <v>0.4</v>
      </c>
      <c r="Q307" s="23">
        <v>0</v>
      </c>
      <c r="R307" s="2">
        <v>35.9</v>
      </c>
      <c r="S307" s="25"/>
    </row>
    <row r="308" spans="1:19" ht="18" customHeight="1" x14ac:dyDescent="0.25">
      <c r="A308" s="1">
        <v>883</v>
      </c>
      <c r="B308" s="1" t="s">
        <v>15</v>
      </c>
      <c r="C308" s="30" t="s">
        <v>115</v>
      </c>
      <c r="D308" s="1">
        <v>200</v>
      </c>
      <c r="E308" s="2">
        <v>8.4600000000000009</v>
      </c>
      <c r="F308" s="23">
        <v>0</v>
      </c>
      <c r="G308" s="23">
        <v>0</v>
      </c>
      <c r="H308" s="2">
        <v>7.2</v>
      </c>
      <c r="I308" s="2">
        <v>36</v>
      </c>
      <c r="J308" s="88"/>
      <c r="K308" s="89">
        <v>29.5</v>
      </c>
      <c r="L308" s="2">
        <v>1</v>
      </c>
      <c r="M308" s="2">
        <v>0</v>
      </c>
      <c r="N308" s="2">
        <v>0</v>
      </c>
      <c r="O308" s="23">
        <v>0</v>
      </c>
      <c r="P308" s="2">
        <v>0.04</v>
      </c>
      <c r="Q308" s="23">
        <v>0</v>
      </c>
      <c r="R308" s="2">
        <v>15</v>
      </c>
    </row>
    <row r="309" spans="1:19" ht="18" customHeight="1" x14ac:dyDescent="0.25">
      <c r="A309" s="1"/>
      <c r="B309" s="1" t="s">
        <v>16</v>
      </c>
      <c r="C309" s="4" t="s">
        <v>106</v>
      </c>
      <c r="D309" s="1">
        <v>30</v>
      </c>
      <c r="E309" s="2">
        <v>2.64</v>
      </c>
      <c r="F309" s="2">
        <v>1.68</v>
      </c>
      <c r="G309" s="2">
        <v>0.33</v>
      </c>
      <c r="H309" s="2">
        <v>14.82</v>
      </c>
      <c r="I309" s="2">
        <v>68.97</v>
      </c>
      <c r="J309" s="64"/>
      <c r="K309" s="2">
        <v>6.9</v>
      </c>
      <c r="L309" s="2">
        <v>7.5</v>
      </c>
      <c r="M309" s="2">
        <v>31.799999999999997</v>
      </c>
      <c r="N309" s="2">
        <v>0.92999999999999994</v>
      </c>
      <c r="O309" s="23">
        <v>0</v>
      </c>
      <c r="P309" s="2">
        <v>0.03</v>
      </c>
      <c r="Q309" s="23">
        <v>0</v>
      </c>
      <c r="R309" s="2">
        <v>0</v>
      </c>
    </row>
    <row r="310" spans="1:19" x14ac:dyDescent="0.25">
      <c r="A310" s="1"/>
      <c r="B310" s="1" t="s">
        <v>88</v>
      </c>
      <c r="C310" s="30" t="s">
        <v>90</v>
      </c>
      <c r="D310" s="1">
        <v>30</v>
      </c>
      <c r="E310" s="41">
        <v>2.64</v>
      </c>
      <c r="F310" s="2">
        <v>2.37</v>
      </c>
      <c r="G310" s="2">
        <v>0.3</v>
      </c>
      <c r="H310" s="2">
        <v>14.49</v>
      </c>
      <c r="I310" s="2">
        <v>70.14</v>
      </c>
      <c r="J310" s="64"/>
      <c r="K310" s="2">
        <v>6.8999999999999995</v>
      </c>
      <c r="L310" s="2">
        <v>9.8999999999999986</v>
      </c>
      <c r="M310" s="2">
        <v>26.099999999999998</v>
      </c>
      <c r="N310" s="2">
        <v>0.33</v>
      </c>
      <c r="O310" s="23">
        <v>0</v>
      </c>
      <c r="P310" s="2">
        <v>0.03</v>
      </c>
      <c r="Q310" s="23">
        <v>0</v>
      </c>
      <c r="R310" s="2">
        <v>0</v>
      </c>
    </row>
    <row r="311" spans="1:19" x14ac:dyDescent="0.25">
      <c r="A311" s="1">
        <v>386</v>
      </c>
      <c r="B311" s="1" t="s">
        <v>103</v>
      </c>
      <c r="C311" s="30" t="s">
        <v>104</v>
      </c>
      <c r="D311" s="1">
        <v>100</v>
      </c>
      <c r="E311" s="2">
        <v>12.36</v>
      </c>
      <c r="F311" s="2">
        <v>3</v>
      </c>
      <c r="G311" s="2">
        <v>1</v>
      </c>
      <c r="H311" s="2">
        <v>4.2</v>
      </c>
      <c r="I311" s="2">
        <v>40</v>
      </c>
      <c r="J311" s="64"/>
      <c r="K311" s="2">
        <v>124</v>
      </c>
      <c r="L311" s="2">
        <v>14</v>
      </c>
      <c r="M311" s="2">
        <v>92</v>
      </c>
      <c r="N311" s="2">
        <v>0.1</v>
      </c>
      <c r="O311" s="23">
        <v>0</v>
      </c>
      <c r="P311" s="2">
        <v>0.03</v>
      </c>
      <c r="Q311" s="2">
        <v>0.1</v>
      </c>
      <c r="R311" s="2">
        <v>0.3</v>
      </c>
    </row>
    <row r="312" spans="1:19" x14ac:dyDescent="0.25">
      <c r="A312" s="103" t="s">
        <v>12</v>
      </c>
      <c r="B312" s="103"/>
      <c r="C312" s="103"/>
      <c r="D312" s="34">
        <v>865</v>
      </c>
      <c r="E312" s="34">
        <f>SUM(E304:E311)</f>
        <v>85.470000000000013</v>
      </c>
      <c r="F312" s="46">
        <f t="shared" ref="F312:R312" si="33">SUM(F304:F311)</f>
        <v>25.650000000000002</v>
      </c>
      <c r="G312" s="46">
        <f t="shared" si="33"/>
        <v>33.629999999999995</v>
      </c>
      <c r="H312" s="46">
        <f t="shared" si="33"/>
        <v>107.31</v>
      </c>
      <c r="I312" s="46">
        <f t="shared" si="33"/>
        <v>843.61</v>
      </c>
      <c r="J312" s="46">
        <f t="shared" si="33"/>
        <v>0</v>
      </c>
      <c r="K312" s="46">
        <f t="shared" si="33"/>
        <v>434.89999999999992</v>
      </c>
      <c r="L312" s="46">
        <f t="shared" si="33"/>
        <v>55</v>
      </c>
      <c r="M312" s="46">
        <f t="shared" si="33"/>
        <v>199.89999999999998</v>
      </c>
      <c r="N312" s="46">
        <f t="shared" si="33"/>
        <v>5.16</v>
      </c>
      <c r="O312" s="46">
        <f t="shared" si="33"/>
        <v>1.1000000000000001</v>
      </c>
      <c r="P312" s="46">
        <f t="shared" si="33"/>
        <v>4.5300000000000011</v>
      </c>
      <c r="Q312" s="46">
        <f t="shared" si="33"/>
        <v>0.4</v>
      </c>
      <c r="R312" s="46">
        <f t="shared" si="33"/>
        <v>78.899999999999991</v>
      </c>
    </row>
    <row r="313" spans="1:19" x14ac:dyDescent="0.25">
      <c r="A313" s="102" t="s">
        <v>18</v>
      </c>
      <c r="B313" s="102"/>
      <c r="C313" s="102"/>
      <c r="D313" s="102"/>
      <c r="E313" s="12">
        <f>E300+E312</f>
        <v>156.96</v>
      </c>
      <c r="F313" s="12">
        <f>F300+F312</f>
        <v>38.730000000000004</v>
      </c>
      <c r="G313" s="12">
        <f t="shared" ref="G313:R313" si="34">G300+G312</f>
        <v>47.059999999999995</v>
      </c>
      <c r="H313" s="12">
        <f t="shared" si="34"/>
        <v>200.43</v>
      </c>
      <c r="I313" s="12">
        <f t="shared" si="34"/>
        <v>1401.4299999999998</v>
      </c>
      <c r="J313" s="12">
        <f t="shared" si="34"/>
        <v>0</v>
      </c>
      <c r="K313" s="12">
        <f t="shared" si="34"/>
        <v>578.39999999999986</v>
      </c>
      <c r="L313" s="12">
        <f t="shared" si="34"/>
        <v>126.7</v>
      </c>
      <c r="M313" s="12">
        <f t="shared" si="34"/>
        <v>368.32</v>
      </c>
      <c r="N313" s="12">
        <f t="shared" si="34"/>
        <v>9.36</v>
      </c>
      <c r="O313" s="12">
        <f t="shared" si="34"/>
        <v>24.900000000000002</v>
      </c>
      <c r="P313" s="12">
        <f t="shared" si="34"/>
        <v>12.702</v>
      </c>
      <c r="Q313" s="12">
        <f t="shared" si="34"/>
        <v>0.89</v>
      </c>
      <c r="R313" s="12">
        <f t="shared" si="34"/>
        <v>363.99999999999994</v>
      </c>
    </row>
    <row r="314" spans="1:19" x14ac:dyDescent="0.25">
      <c r="A314" s="14"/>
      <c r="B314" s="14"/>
      <c r="C314" s="14"/>
      <c r="D314" s="14"/>
      <c r="E314" s="16"/>
      <c r="F314" s="16"/>
      <c r="G314" s="16"/>
      <c r="H314" s="16"/>
      <c r="I314" s="16"/>
      <c r="J314" s="18"/>
      <c r="K314" s="16"/>
      <c r="L314" s="16"/>
      <c r="M314" s="16"/>
      <c r="N314" s="16"/>
      <c r="O314" s="16"/>
      <c r="P314" s="16"/>
      <c r="Q314" s="16"/>
      <c r="R314" s="16"/>
    </row>
    <row r="315" spans="1:19" x14ac:dyDescent="0.25">
      <c r="A315" s="14"/>
      <c r="B315" s="14"/>
      <c r="C315" s="14"/>
      <c r="D315" s="14"/>
      <c r="E315" s="16"/>
      <c r="F315" s="16"/>
      <c r="G315" s="16"/>
      <c r="H315" s="16"/>
      <c r="I315" s="16"/>
      <c r="J315" s="18"/>
      <c r="K315" s="16"/>
      <c r="L315" s="16"/>
      <c r="M315" s="16"/>
      <c r="N315" s="16"/>
      <c r="O315" s="16"/>
      <c r="P315" s="16"/>
      <c r="Q315" s="16"/>
      <c r="R315" s="16"/>
    </row>
    <row r="316" spans="1:19" ht="18" customHeight="1" x14ac:dyDescent="0.25">
      <c r="A316" s="14"/>
      <c r="B316" s="14"/>
      <c r="C316" s="14"/>
      <c r="D316" s="14"/>
      <c r="E316" s="16"/>
      <c r="F316" s="16"/>
      <c r="G316" s="16"/>
      <c r="H316" s="16"/>
      <c r="I316" s="16"/>
      <c r="J316" s="18"/>
      <c r="K316" s="16"/>
      <c r="L316" s="16"/>
      <c r="M316" s="16"/>
      <c r="N316" s="16"/>
      <c r="O316" s="16"/>
      <c r="P316" s="16"/>
      <c r="Q316" s="16"/>
      <c r="R316" s="16"/>
    </row>
    <row r="317" spans="1:19" ht="18.75" customHeight="1" x14ac:dyDescent="0.25">
      <c r="A317" s="14"/>
      <c r="B317" s="14"/>
      <c r="C317" s="14"/>
      <c r="D317" s="14"/>
      <c r="E317" s="16"/>
      <c r="F317" s="16"/>
      <c r="G317" s="16"/>
      <c r="H317" s="16"/>
      <c r="I317" s="16"/>
      <c r="J317" s="18"/>
      <c r="K317" s="16"/>
      <c r="L317" s="16"/>
      <c r="M317" s="16"/>
      <c r="N317" s="16"/>
      <c r="O317" s="16"/>
      <c r="P317" s="16"/>
      <c r="Q317" s="16"/>
      <c r="R317" s="16"/>
    </row>
    <row r="318" spans="1:19" ht="18" customHeight="1" x14ac:dyDescent="0.25">
      <c r="A318" s="14"/>
      <c r="B318" s="14"/>
      <c r="C318" s="14"/>
      <c r="D318" s="14"/>
      <c r="E318" s="16"/>
      <c r="F318" s="16"/>
      <c r="G318" s="16"/>
      <c r="H318" s="16"/>
      <c r="I318" s="16"/>
      <c r="J318" s="18"/>
      <c r="K318" s="16"/>
      <c r="L318" s="16"/>
      <c r="M318" s="16"/>
      <c r="N318" s="16"/>
      <c r="O318" s="16"/>
      <c r="P318" s="16"/>
      <c r="Q318" s="16"/>
      <c r="R318" s="16"/>
    </row>
    <row r="319" spans="1:19" ht="15" customHeight="1" x14ac:dyDescent="0.25">
      <c r="A319" s="14"/>
      <c r="B319" s="14"/>
      <c r="C319" s="14"/>
      <c r="D319" s="14"/>
      <c r="E319" s="16"/>
      <c r="F319" s="16"/>
      <c r="G319" s="16"/>
      <c r="H319" s="16"/>
      <c r="I319" s="16"/>
      <c r="J319" s="18"/>
      <c r="K319" s="16"/>
      <c r="L319" s="16"/>
      <c r="M319" s="16"/>
      <c r="N319" s="16"/>
      <c r="O319" s="16"/>
      <c r="P319" s="16"/>
      <c r="Q319" s="16"/>
      <c r="R319" s="16"/>
    </row>
    <row r="320" spans="1:19" ht="18" customHeight="1" x14ac:dyDescent="0.25">
      <c r="A320" s="140" t="s">
        <v>53</v>
      </c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2"/>
    </row>
    <row r="321" spans="1:19" ht="18" customHeight="1" x14ac:dyDescent="0.25">
      <c r="A321" s="101" t="s">
        <v>4</v>
      </c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1:19" ht="18" customHeight="1" x14ac:dyDescent="0.25">
      <c r="A322" s="105" t="s">
        <v>31</v>
      </c>
      <c r="B322" s="104" t="s">
        <v>0</v>
      </c>
      <c r="C322" s="105" t="s">
        <v>40</v>
      </c>
      <c r="D322" s="104" t="s">
        <v>1</v>
      </c>
      <c r="E322" s="104" t="s">
        <v>2</v>
      </c>
      <c r="F322" s="106" t="s">
        <v>75</v>
      </c>
      <c r="G322" s="106" t="s">
        <v>76</v>
      </c>
      <c r="H322" s="106" t="s">
        <v>77</v>
      </c>
      <c r="I322" s="104" t="s">
        <v>3</v>
      </c>
      <c r="J322" s="13"/>
      <c r="K322" s="7" t="s">
        <v>78</v>
      </c>
      <c r="L322" s="7"/>
      <c r="M322" s="7"/>
      <c r="N322" s="7"/>
      <c r="O322" s="104" t="s">
        <v>79</v>
      </c>
      <c r="P322" s="104"/>
      <c r="Q322" s="104"/>
      <c r="R322" s="104"/>
    </row>
    <row r="323" spans="1:19" ht="18" customHeight="1" x14ac:dyDescent="0.25">
      <c r="A323" s="105"/>
      <c r="B323" s="104"/>
      <c r="C323" s="105"/>
      <c r="D323" s="104"/>
      <c r="E323" s="104"/>
      <c r="F323" s="107"/>
      <c r="G323" s="107"/>
      <c r="H323" s="107"/>
      <c r="I323" s="104"/>
      <c r="J323" s="13"/>
      <c r="K323" s="34" t="s">
        <v>32</v>
      </c>
      <c r="L323" s="26" t="s">
        <v>33</v>
      </c>
      <c r="M323" s="26" t="s">
        <v>34</v>
      </c>
      <c r="N323" s="26" t="s">
        <v>35</v>
      </c>
      <c r="O323" s="26" t="s">
        <v>36</v>
      </c>
      <c r="P323" s="26" t="s">
        <v>87</v>
      </c>
      <c r="Q323" s="26" t="s">
        <v>38</v>
      </c>
      <c r="R323" s="26" t="s">
        <v>39</v>
      </c>
    </row>
    <row r="324" spans="1:19" ht="18" customHeight="1" x14ac:dyDescent="0.25">
      <c r="A324" s="1">
        <v>279</v>
      </c>
      <c r="B324" s="1" t="s">
        <v>8</v>
      </c>
      <c r="C324" s="5" t="s">
        <v>57</v>
      </c>
      <c r="D324" s="1" t="s">
        <v>130</v>
      </c>
      <c r="E324" s="2">
        <v>46.03</v>
      </c>
      <c r="F324" s="2">
        <v>6.75</v>
      </c>
      <c r="G324" s="2">
        <v>11.053636363636365</v>
      </c>
      <c r="H324" s="2">
        <v>10.030909090909091</v>
      </c>
      <c r="I324" s="2">
        <v>165.84545454545454</v>
      </c>
      <c r="J324" s="64"/>
      <c r="K324" s="2">
        <v>32.530909090909084</v>
      </c>
      <c r="L324" s="2">
        <v>16.003636363636364</v>
      </c>
      <c r="M324" s="2">
        <v>79.584545454545449</v>
      </c>
      <c r="N324" s="2">
        <v>0.70363636363636373</v>
      </c>
      <c r="O324" s="2">
        <v>28.734545454545451</v>
      </c>
      <c r="P324" s="2">
        <v>3.5000000000000003E-2</v>
      </c>
      <c r="Q324" s="23">
        <v>0</v>
      </c>
      <c r="R324" s="2">
        <v>0.70363636363636373</v>
      </c>
    </row>
    <row r="325" spans="1:19" ht="18" customHeight="1" x14ac:dyDescent="0.25">
      <c r="A325" s="1">
        <v>171</v>
      </c>
      <c r="B325" s="1" t="s">
        <v>9</v>
      </c>
      <c r="C325" s="4" t="s">
        <v>67</v>
      </c>
      <c r="D325" s="1">
        <v>150</v>
      </c>
      <c r="E325" s="2">
        <v>16.2</v>
      </c>
      <c r="F325" s="2">
        <v>6.3</v>
      </c>
      <c r="G325" s="2">
        <v>9.9</v>
      </c>
      <c r="H325" s="2">
        <v>46.7</v>
      </c>
      <c r="I325" s="2">
        <v>300.89999999999998</v>
      </c>
      <c r="J325" s="64"/>
      <c r="K325" s="2">
        <v>136.69999999999999</v>
      </c>
      <c r="L325" s="2">
        <v>1.4</v>
      </c>
      <c r="M325" s="2">
        <v>22.2</v>
      </c>
      <c r="N325" s="2">
        <v>1.2</v>
      </c>
      <c r="O325" s="2">
        <v>1.2</v>
      </c>
      <c r="P325" s="2">
        <v>0.1</v>
      </c>
      <c r="Q325" s="23">
        <v>0</v>
      </c>
      <c r="R325" s="23">
        <v>0</v>
      </c>
    </row>
    <row r="326" spans="1:19" ht="18" customHeight="1" x14ac:dyDescent="0.25">
      <c r="A326" s="1"/>
      <c r="B326" s="1" t="s">
        <v>10</v>
      </c>
      <c r="C326" s="30" t="s">
        <v>86</v>
      </c>
      <c r="D326" s="1">
        <v>40</v>
      </c>
      <c r="E326" s="2">
        <v>3.52</v>
      </c>
      <c r="F326" s="2">
        <v>3.16</v>
      </c>
      <c r="G326" s="2">
        <v>0.4</v>
      </c>
      <c r="H326" s="2">
        <v>19.32</v>
      </c>
      <c r="I326" s="2">
        <v>93.52</v>
      </c>
      <c r="J326" s="64"/>
      <c r="K326" s="2">
        <v>9.1999999999999993</v>
      </c>
      <c r="L326" s="2">
        <v>13.2</v>
      </c>
      <c r="M326" s="2">
        <v>34.799999999999997</v>
      </c>
      <c r="N326" s="2">
        <v>0.44</v>
      </c>
      <c r="O326" s="2">
        <v>0</v>
      </c>
      <c r="P326" s="2">
        <v>0.04</v>
      </c>
      <c r="Q326" s="2">
        <v>0.09</v>
      </c>
      <c r="R326" s="2">
        <v>0.1</v>
      </c>
    </row>
    <row r="327" spans="1:19" ht="15" customHeight="1" x14ac:dyDescent="0.25">
      <c r="A327" s="1">
        <v>377</v>
      </c>
      <c r="B327" s="1" t="s">
        <v>14</v>
      </c>
      <c r="C327" s="30" t="s">
        <v>28</v>
      </c>
      <c r="D327" s="1">
        <v>200</v>
      </c>
      <c r="E327" s="2">
        <v>4.4400000000000004</v>
      </c>
      <c r="F327" s="2">
        <v>0.2</v>
      </c>
      <c r="G327" s="23">
        <v>0</v>
      </c>
      <c r="H327" s="2">
        <v>16</v>
      </c>
      <c r="I327" s="2">
        <v>65</v>
      </c>
      <c r="J327" s="64"/>
      <c r="K327" s="2">
        <v>225.1</v>
      </c>
      <c r="L327" s="2">
        <v>198.2</v>
      </c>
      <c r="M327" s="2">
        <v>371.1</v>
      </c>
      <c r="N327" s="2">
        <v>36.799999999999997</v>
      </c>
      <c r="O327" s="2">
        <v>0</v>
      </c>
      <c r="P327" s="2">
        <v>1.1000000000000001</v>
      </c>
      <c r="Q327" s="2">
        <v>3.6</v>
      </c>
      <c r="R327" s="2">
        <v>7.3</v>
      </c>
    </row>
    <row r="328" spans="1:19" ht="17.25" customHeight="1" x14ac:dyDescent="0.25">
      <c r="A328" s="103" t="s">
        <v>12</v>
      </c>
      <c r="B328" s="103"/>
      <c r="C328" s="103"/>
      <c r="D328" s="26">
        <v>510</v>
      </c>
      <c r="E328" s="12">
        <f t="shared" ref="E328:R328" si="35">SUM(E324:E327)</f>
        <v>70.19</v>
      </c>
      <c r="F328" s="12">
        <f t="shared" si="35"/>
        <v>16.41</v>
      </c>
      <c r="G328" s="12">
        <f t="shared" si="35"/>
        <v>21.353636363636362</v>
      </c>
      <c r="H328" s="12">
        <f t="shared" si="35"/>
        <v>92.050909090909101</v>
      </c>
      <c r="I328" s="12">
        <f t="shared" si="35"/>
        <v>625.26545454545453</v>
      </c>
      <c r="J328" s="12">
        <f t="shared" si="35"/>
        <v>0</v>
      </c>
      <c r="K328" s="12">
        <f t="shared" si="35"/>
        <v>403.53090909090906</v>
      </c>
      <c r="L328" s="12">
        <f t="shared" si="35"/>
        <v>228.80363636363634</v>
      </c>
      <c r="M328" s="12">
        <f t="shared" si="35"/>
        <v>507.68454545454546</v>
      </c>
      <c r="N328" s="12">
        <f t="shared" si="35"/>
        <v>39.143636363636361</v>
      </c>
      <c r="O328" s="12">
        <f t="shared" si="35"/>
        <v>29.93454545454545</v>
      </c>
      <c r="P328" s="12">
        <f t="shared" si="35"/>
        <v>1.2750000000000001</v>
      </c>
      <c r="Q328" s="12">
        <f t="shared" si="35"/>
        <v>3.69</v>
      </c>
      <c r="R328" s="12">
        <f t="shared" si="35"/>
        <v>8.1036363636363635</v>
      </c>
    </row>
    <row r="329" spans="1:19" ht="28.9" customHeight="1" x14ac:dyDescent="0.25">
      <c r="A329" s="109" t="s">
        <v>13</v>
      </c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9"/>
      <c r="S329" s="28"/>
    </row>
    <row r="330" spans="1:19" ht="17.25" customHeight="1" x14ac:dyDescent="0.25">
      <c r="A330" s="105" t="s">
        <v>31</v>
      </c>
      <c r="B330" s="104" t="s">
        <v>0</v>
      </c>
      <c r="C330" s="105" t="s">
        <v>40</v>
      </c>
      <c r="D330" s="104" t="s">
        <v>1</v>
      </c>
      <c r="E330" s="104" t="s">
        <v>2</v>
      </c>
      <c r="F330" s="106" t="s">
        <v>75</v>
      </c>
      <c r="G330" s="106" t="s">
        <v>76</v>
      </c>
      <c r="H330" s="106" t="s">
        <v>77</v>
      </c>
      <c r="I330" s="104" t="s">
        <v>3</v>
      </c>
      <c r="J330" s="13"/>
      <c r="K330" s="7" t="s">
        <v>78</v>
      </c>
      <c r="L330" s="7"/>
      <c r="M330" s="7"/>
      <c r="N330" s="7"/>
      <c r="O330" s="104" t="s">
        <v>79</v>
      </c>
      <c r="P330" s="104"/>
      <c r="Q330" s="104"/>
      <c r="R330" s="104"/>
      <c r="S330" s="25"/>
    </row>
    <row r="331" spans="1:19" ht="18" customHeight="1" x14ac:dyDescent="0.25">
      <c r="A331" s="105"/>
      <c r="B331" s="104"/>
      <c r="C331" s="105"/>
      <c r="D331" s="104"/>
      <c r="E331" s="104"/>
      <c r="F331" s="107"/>
      <c r="G331" s="107"/>
      <c r="H331" s="107"/>
      <c r="I331" s="104"/>
      <c r="J331" s="13"/>
      <c r="K331" s="34" t="s">
        <v>32</v>
      </c>
      <c r="L331" s="26" t="s">
        <v>33</v>
      </c>
      <c r="M331" s="26" t="s">
        <v>34</v>
      </c>
      <c r="N331" s="26" t="s">
        <v>35</v>
      </c>
      <c r="O331" s="26" t="s">
        <v>36</v>
      </c>
      <c r="P331" s="26" t="s">
        <v>87</v>
      </c>
      <c r="Q331" s="26" t="s">
        <v>38</v>
      </c>
      <c r="R331" s="26" t="s">
        <v>39</v>
      </c>
      <c r="S331" s="25"/>
    </row>
    <row r="332" spans="1:19" ht="18" customHeight="1" x14ac:dyDescent="0.25">
      <c r="A332" s="54">
        <v>71</v>
      </c>
      <c r="B332" s="40" t="s">
        <v>8</v>
      </c>
      <c r="C332" s="50" t="s">
        <v>99</v>
      </c>
      <c r="D332" s="1">
        <v>60</v>
      </c>
      <c r="E332" s="2">
        <v>9.4700000000000006</v>
      </c>
      <c r="F332" s="82">
        <v>0.5</v>
      </c>
      <c r="G332" s="99">
        <v>0</v>
      </c>
      <c r="H332" s="82">
        <v>2</v>
      </c>
      <c r="I332" s="2">
        <v>9.6</v>
      </c>
      <c r="J332" s="64"/>
      <c r="K332" s="2">
        <v>13.8</v>
      </c>
      <c r="L332" s="23">
        <v>0</v>
      </c>
      <c r="M332" s="23">
        <v>0</v>
      </c>
      <c r="N332" s="2">
        <v>0.3</v>
      </c>
      <c r="O332" s="23">
        <v>0</v>
      </c>
      <c r="P332" s="23">
        <v>0</v>
      </c>
      <c r="Q332" s="23">
        <v>0</v>
      </c>
      <c r="R332" s="2">
        <v>3</v>
      </c>
      <c r="S332" s="25"/>
    </row>
    <row r="333" spans="1:19" ht="18" customHeight="1" x14ac:dyDescent="0.25">
      <c r="A333" s="1">
        <v>102</v>
      </c>
      <c r="B333" s="1" t="s">
        <v>9</v>
      </c>
      <c r="C333" s="5" t="s">
        <v>101</v>
      </c>
      <c r="D333" s="1">
        <v>200</v>
      </c>
      <c r="E333" s="2">
        <v>5.83</v>
      </c>
      <c r="F333" s="2">
        <v>5.0999999999999996</v>
      </c>
      <c r="G333" s="2">
        <v>5.4</v>
      </c>
      <c r="H333" s="2">
        <v>23.9</v>
      </c>
      <c r="I333" s="2">
        <v>163.80000000000001</v>
      </c>
      <c r="J333" s="64"/>
      <c r="K333" s="2">
        <v>45.8</v>
      </c>
      <c r="L333" s="2">
        <v>35.5</v>
      </c>
      <c r="M333" s="2">
        <v>0</v>
      </c>
      <c r="N333" s="2">
        <v>4.5999999999999996</v>
      </c>
      <c r="O333" s="23">
        <v>0</v>
      </c>
      <c r="P333" s="23">
        <v>0</v>
      </c>
      <c r="Q333" s="23">
        <v>0</v>
      </c>
      <c r="R333" s="2">
        <v>11.2</v>
      </c>
      <c r="S333" s="25"/>
    </row>
    <row r="334" spans="1:19" ht="18" customHeight="1" x14ac:dyDescent="0.25">
      <c r="A334" s="1">
        <v>288</v>
      </c>
      <c r="B334" s="1" t="s">
        <v>10</v>
      </c>
      <c r="C334" s="5" t="s">
        <v>135</v>
      </c>
      <c r="D334" s="1" t="s">
        <v>132</v>
      </c>
      <c r="E334" s="1">
        <v>65.66</v>
      </c>
      <c r="F334" s="2">
        <v>20.3</v>
      </c>
      <c r="G334" s="2">
        <v>19.600000000000001</v>
      </c>
      <c r="H334" s="2">
        <v>1.5</v>
      </c>
      <c r="I334" s="2">
        <v>264.3</v>
      </c>
      <c r="J334" s="64"/>
      <c r="K334" s="2">
        <v>34.799999999999997</v>
      </c>
      <c r="L334" s="2">
        <v>17.899999999999999</v>
      </c>
      <c r="M334" s="2">
        <v>127.8</v>
      </c>
      <c r="N334" s="2">
        <v>1.5</v>
      </c>
      <c r="O334" s="2">
        <v>17.899999999999999</v>
      </c>
      <c r="P334" s="23">
        <v>0</v>
      </c>
      <c r="Q334" s="23">
        <v>0</v>
      </c>
      <c r="R334" s="23">
        <v>0</v>
      </c>
      <c r="S334" s="25"/>
    </row>
    <row r="335" spans="1:19" ht="18" customHeight="1" x14ac:dyDescent="0.25">
      <c r="A335" s="1">
        <v>143</v>
      </c>
      <c r="B335" s="1" t="s">
        <v>14</v>
      </c>
      <c r="C335" s="30" t="s">
        <v>63</v>
      </c>
      <c r="D335" s="1">
        <v>155</v>
      </c>
      <c r="E335" s="2">
        <v>16.55</v>
      </c>
      <c r="F335" s="2">
        <v>2.1</v>
      </c>
      <c r="G335" s="2">
        <v>12.1</v>
      </c>
      <c r="H335" s="2">
        <v>15.5</v>
      </c>
      <c r="I335" s="2">
        <v>178.6</v>
      </c>
      <c r="J335" s="88"/>
      <c r="K335" s="2">
        <v>23.9</v>
      </c>
      <c r="L335" s="2">
        <v>27.8</v>
      </c>
      <c r="M335" s="2">
        <v>61.8</v>
      </c>
      <c r="N335" s="2">
        <v>0.98</v>
      </c>
      <c r="O335" s="2">
        <v>31</v>
      </c>
      <c r="P335" s="2">
        <v>7.0000000000000007E-2</v>
      </c>
      <c r="Q335" s="23">
        <v>0</v>
      </c>
      <c r="R335" s="2">
        <v>8.67</v>
      </c>
      <c r="S335" s="25"/>
    </row>
    <row r="336" spans="1:19" ht="18" customHeight="1" x14ac:dyDescent="0.25">
      <c r="A336" s="1">
        <v>1041</v>
      </c>
      <c r="B336" s="1" t="s">
        <v>15</v>
      </c>
      <c r="C336" s="4" t="s">
        <v>68</v>
      </c>
      <c r="D336" s="1">
        <v>200</v>
      </c>
      <c r="E336" s="2">
        <v>8.8000000000000007</v>
      </c>
      <c r="F336" s="2">
        <v>0.1</v>
      </c>
      <c r="G336" s="23">
        <v>0</v>
      </c>
      <c r="H336" s="2">
        <v>27.1</v>
      </c>
      <c r="I336" s="2">
        <v>108.6</v>
      </c>
      <c r="J336" s="88"/>
      <c r="K336" s="2">
        <v>23.52</v>
      </c>
      <c r="L336" s="23">
        <v>0</v>
      </c>
      <c r="M336" s="23">
        <v>0</v>
      </c>
      <c r="N336" s="2">
        <v>0.24</v>
      </c>
      <c r="O336" s="2">
        <v>0</v>
      </c>
      <c r="P336" s="2">
        <v>0.03</v>
      </c>
      <c r="Q336" s="23">
        <v>0</v>
      </c>
      <c r="R336" s="2">
        <v>12.9</v>
      </c>
    </row>
    <row r="337" spans="1:18" ht="18" customHeight="1" x14ac:dyDescent="0.25">
      <c r="A337" s="1"/>
      <c r="B337" s="1" t="s">
        <v>16</v>
      </c>
      <c r="C337" s="4" t="s">
        <v>106</v>
      </c>
      <c r="D337" s="1">
        <v>30</v>
      </c>
      <c r="E337" s="2">
        <v>2.64</v>
      </c>
      <c r="F337" s="2">
        <v>1.68</v>
      </c>
      <c r="G337" s="2">
        <v>0.33</v>
      </c>
      <c r="H337" s="2">
        <v>14.82</v>
      </c>
      <c r="I337" s="2">
        <v>68.97</v>
      </c>
      <c r="J337" s="88"/>
      <c r="K337" s="2">
        <v>6.9</v>
      </c>
      <c r="L337" s="2">
        <v>7.5</v>
      </c>
      <c r="M337" s="2">
        <v>31.799999999999997</v>
      </c>
      <c r="N337" s="2">
        <v>0.92999999999999994</v>
      </c>
      <c r="O337" s="2">
        <v>0</v>
      </c>
      <c r="P337" s="2">
        <v>0.03</v>
      </c>
      <c r="Q337" s="23">
        <v>0</v>
      </c>
      <c r="R337" s="23">
        <v>0</v>
      </c>
    </row>
    <row r="338" spans="1:18" ht="18" customHeight="1" x14ac:dyDescent="0.25">
      <c r="A338" s="1"/>
      <c r="B338" s="1" t="s">
        <v>88</v>
      </c>
      <c r="C338" s="36" t="s">
        <v>90</v>
      </c>
      <c r="D338" s="1">
        <v>30</v>
      </c>
      <c r="E338" s="41">
        <v>2.64</v>
      </c>
      <c r="F338" s="2">
        <v>2.37</v>
      </c>
      <c r="G338" s="2">
        <v>0.3</v>
      </c>
      <c r="H338" s="2">
        <v>14.49</v>
      </c>
      <c r="I338" s="2">
        <v>70.14</v>
      </c>
      <c r="J338" s="64"/>
      <c r="K338" s="2">
        <v>6.8999999999999995</v>
      </c>
      <c r="L338" s="2">
        <v>9.8999999999999986</v>
      </c>
      <c r="M338" s="2">
        <v>26.099999999999998</v>
      </c>
      <c r="N338" s="2">
        <v>0.33</v>
      </c>
      <c r="O338" s="2">
        <v>0</v>
      </c>
      <c r="P338" s="2">
        <v>0.03</v>
      </c>
      <c r="Q338" s="23">
        <v>0</v>
      </c>
      <c r="R338" s="23">
        <v>0</v>
      </c>
    </row>
    <row r="339" spans="1:18" ht="18" customHeight="1" x14ac:dyDescent="0.25">
      <c r="A339" s="1">
        <v>386</v>
      </c>
      <c r="B339" s="1" t="s">
        <v>103</v>
      </c>
      <c r="C339" s="30" t="s">
        <v>105</v>
      </c>
      <c r="D339" s="1">
        <v>100</v>
      </c>
      <c r="E339" s="2">
        <v>11.33</v>
      </c>
      <c r="F339" s="2">
        <v>2.7</v>
      </c>
      <c r="G339" s="2">
        <v>2.5</v>
      </c>
      <c r="H339" s="2">
        <v>10.8</v>
      </c>
      <c r="I339" s="2">
        <v>79</v>
      </c>
      <c r="J339" s="64"/>
      <c r="K339" s="2">
        <v>121</v>
      </c>
      <c r="L339" s="2">
        <v>15</v>
      </c>
      <c r="M339" s="2">
        <v>94</v>
      </c>
      <c r="N339" s="2">
        <v>0.1</v>
      </c>
      <c r="O339" s="2">
        <v>20</v>
      </c>
      <c r="P339" s="2">
        <v>4.4999999999999998E-2</v>
      </c>
      <c r="Q339" s="2">
        <v>0.1</v>
      </c>
      <c r="R339" s="2">
        <v>1.35</v>
      </c>
    </row>
    <row r="340" spans="1:18" ht="18" customHeight="1" x14ac:dyDescent="0.25">
      <c r="A340" s="103" t="s">
        <v>12</v>
      </c>
      <c r="B340" s="103"/>
      <c r="C340" s="103"/>
      <c r="D340" s="75">
        <v>870</v>
      </c>
      <c r="E340" s="12">
        <f>SUM(E332:E339)</f>
        <v>122.91999999999999</v>
      </c>
      <c r="F340" s="75">
        <f>SUM(F332:F339)</f>
        <v>34.85</v>
      </c>
      <c r="G340" s="75">
        <f t="shared" ref="G340:R340" si="36">SUM(G332:G339)</f>
        <v>40.229999999999997</v>
      </c>
      <c r="H340" s="75">
        <f t="shared" si="36"/>
        <v>110.10999999999999</v>
      </c>
      <c r="I340" s="75">
        <f t="shared" si="36"/>
        <v>943.0100000000001</v>
      </c>
      <c r="J340" s="75">
        <f t="shared" si="36"/>
        <v>0</v>
      </c>
      <c r="K340" s="75">
        <f t="shared" si="36"/>
        <v>276.62</v>
      </c>
      <c r="L340" s="12">
        <f t="shared" si="36"/>
        <v>113.6</v>
      </c>
      <c r="M340" s="12">
        <f t="shared" si="36"/>
        <v>341.5</v>
      </c>
      <c r="N340" s="75">
        <f t="shared" si="36"/>
        <v>8.9799999999999986</v>
      </c>
      <c r="O340" s="12">
        <f t="shared" si="36"/>
        <v>68.900000000000006</v>
      </c>
      <c r="P340" s="12">
        <f t="shared" si="36"/>
        <v>0.20500000000000002</v>
      </c>
      <c r="Q340" s="12">
        <f t="shared" si="36"/>
        <v>0.1</v>
      </c>
      <c r="R340" s="75">
        <f t="shared" si="36"/>
        <v>37.119999999999997</v>
      </c>
    </row>
    <row r="341" spans="1:18" x14ac:dyDescent="0.25">
      <c r="A341" s="102" t="s">
        <v>18</v>
      </c>
      <c r="B341" s="102"/>
      <c r="C341" s="102"/>
      <c r="D341" s="102"/>
      <c r="E341" s="12">
        <f>E328+E340</f>
        <v>193.10999999999999</v>
      </c>
      <c r="F341" s="12">
        <f t="shared" ref="F341:R341" si="37">F328+F340</f>
        <v>51.260000000000005</v>
      </c>
      <c r="G341" s="12">
        <f t="shared" si="37"/>
        <v>61.583636363636359</v>
      </c>
      <c r="H341" s="12">
        <f t="shared" si="37"/>
        <v>202.16090909090909</v>
      </c>
      <c r="I341" s="12">
        <f t="shared" si="37"/>
        <v>1568.2754545454545</v>
      </c>
      <c r="J341" s="12">
        <f t="shared" si="37"/>
        <v>0</v>
      </c>
      <c r="K341" s="12">
        <f t="shared" si="37"/>
        <v>680.15090909090907</v>
      </c>
      <c r="L341" s="12">
        <f t="shared" si="37"/>
        <v>342.40363636363634</v>
      </c>
      <c r="M341" s="12">
        <f t="shared" si="37"/>
        <v>849.18454545454551</v>
      </c>
      <c r="N341" s="12">
        <f t="shared" si="37"/>
        <v>48.123636363636358</v>
      </c>
      <c r="O341" s="12">
        <f t="shared" si="37"/>
        <v>98.834545454545463</v>
      </c>
      <c r="P341" s="12">
        <f t="shared" si="37"/>
        <v>1.4800000000000002</v>
      </c>
      <c r="Q341" s="12">
        <f t="shared" si="37"/>
        <v>3.79</v>
      </c>
      <c r="R341" s="12">
        <f t="shared" si="37"/>
        <v>45.223636363636359</v>
      </c>
    </row>
    <row r="342" spans="1:18" x14ac:dyDescent="0.25">
      <c r="A342" s="14"/>
      <c r="B342" s="14"/>
      <c r="C342" s="56" t="s">
        <v>27</v>
      </c>
      <c r="D342" s="14"/>
      <c r="E342" s="35">
        <f>E18+E43+E72+E98+E127+E155+E183+E211+E241+E272+E300+E328</f>
        <v>956.40000000000009</v>
      </c>
      <c r="F342" s="17"/>
      <c r="G342" s="17"/>
      <c r="H342" s="17"/>
      <c r="I342" s="17"/>
      <c r="J342" s="18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5">
      <c r="A343" s="14"/>
      <c r="B343" s="14"/>
      <c r="C343" s="56" t="s">
        <v>83</v>
      </c>
      <c r="D343" s="14"/>
      <c r="E343" s="16">
        <f>E342/12</f>
        <v>79.7</v>
      </c>
      <c r="F343" s="17"/>
      <c r="G343" s="17"/>
      <c r="H343" s="17"/>
      <c r="I343" s="17"/>
      <c r="J343" s="18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5">
      <c r="A344" s="14"/>
      <c r="B344" s="14"/>
      <c r="C344" s="56" t="s">
        <v>84</v>
      </c>
      <c r="D344" s="14"/>
      <c r="E344" s="35"/>
      <c r="F344" s="35">
        <f>E30+E55+E82+E110+E139+E166+E195+E223+E253+E284+E312+E340</f>
        <v>1290.2200000000003</v>
      </c>
      <c r="G344" s="17"/>
      <c r="H344" s="17"/>
      <c r="I344" s="17"/>
      <c r="J344" s="18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5">
      <c r="A345" s="14"/>
      <c r="B345" s="14"/>
      <c r="C345" s="56" t="s">
        <v>83</v>
      </c>
      <c r="D345" s="14"/>
      <c r="E345" s="35"/>
      <c r="F345" s="35">
        <f>F344/12</f>
        <v>107.51833333333336</v>
      </c>
      <c r="G345" s="17"/>
      <c r="H345" s="17"/>
      <c r="I345" s="17"/>
      <c r="J345" s="18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5">
      <c r="C346" s="18"/>
      <c r="D346" s="22"/>
      <c r="E346" s="22"/>
      <c r="F346" s="32"/>
    </row>
    <row r="347" spans="1:18" x14ac:dyDescent="0.25">
      <c r="C347" s="18" t="s">
        <v>113</v>
      </c>
      <c r="D347" s="22"/>
      <c r="E347" s="22"/>
      <c r="F347" s="59" t="s">
        <v>109</v>
      </c>
      <c r="G347" s="61" t="s">
        <v>110</v>
      </c>
      <c r="H347" s="61" t="s">
        <v>111</v>
      </c>
      <c r="I347" s="61" t="s">
        <v>112</v>
      </c>
    </row>
    <row r="348" spans="1:18" x14ac:dyDescent="0.25">
      <c r="C348" s="18" t="s">
        <v>114</v>
      </c>
      <c r="D348" s="22"/>
      <c r="E348" s="22"/>
      <c r="F348" s="59">
        <f>(F31+F56+F83+F111+F140+F167+F196+F224+F254+F285+F313+F341)/12</f>
        <v>46.647199134199134</v>
      </c>
      <c r="G348" s="59">
        <f>(G31+G56+G83+G111+G140+G167+G196+G224+G254+G285+G313+G341)/12</f>
        <v>50.591442279942278</v>
      </c>
      <c r="H348" s="59">
        <f>(H31+H56+H83+H111+H140+H167+H196+H224+H254+H285+H313+H341)/12</f>
        <v>204.17988997114</v>
      </c>
      <c r="I348" s="59">
        <f>(I31+I56+I83+I111+I140+I167+I196+I224+I254+I285+I313+I341)/12</f>
        <v>1472.0433116883121</v>
      </c>
    </row>
    <row r="349" spans="1:18" x14ac:dyDescent="0.25">
      <c r="F349" s="32"/>
    </row>
    <row r="352" spans="1:18" x14ac:dyDescent="0.25">
      <c r="D352" s="32"/>
      <c r="E352" s="32"/>
    </row>
  </sheetData>
  <mergeCells count="325">
    <mergeCell ref="A273:R273"/>
    <mergeCell ref="A300:C300"/>
    <mergeCell ref="A292:R292"/>
    <mergeCell ref="A293:R293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O294:R294"/>
    <mergeCell ref="O234:R234"/>
    <mergeCell ref="A241:C241"/>
    <mergeCell ref="A320:R320"/>
    <mergeCell ref="A321:R32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O322:R322"/>
    <mergeCell ref="A263:R263"/>
    <mergeCell ref="I265:I266"/>
    <mergeCell ref="O265:R265"/>
    <mergeCell ref="O243:R243"/>
    <mergeCell ref="C265:C266"/>
    <mergeCell ref="D265:D266"/>
    <mergeCell ref="E265:E266"/>
    <mergeCell ref="A243:A244"/>
    <mergeCell ref="F265:F266"/>
    <mergeCell ref="A285:D285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A72:C72"/>
    <mergeCell ref="A203:R203"/>
    <mergeCell ref="A204:R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O205:R205"/>
    <mergeCell ref="A89:R89"/>
    <mergeCell ref="A118:R118"/>
    <mergeCell ref="A148:R148"/>
    <mergeCell ref="A174:R174"/>
    <mergeCell ref="O150:R150"/>
    <mergeCell ref="A149:R149"/>
    <mergeCell ref="A140:D140"/>
    <mergeCell ref="A139:C139"/>
    <mergeCell ref="A128:R128"/>
    <mergeCell ref="D129:D130"/>
    <mergeCell ref="B150:B151"/>
    <mergeCell ref="A65:R65"/>
    <mergeCell ref="A66:R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O67:R67"/>
    <mergeCell ref="O302:R302"/>
    <mergeCell ref="E150:E151"/>
    <mergeCell ref="F150:F151"/>
    <mergeCell ref="G150:G151"/>
    <mergeCell ref="H150:H151"/>
    <mergeCell ref="C150:C151"/>
    <mergeCell ref="D150:D151"/>
    <mergeCell ref="A150:A151"/>
    <mergeCell ref="H129:H130"/>
    <mergeCell ref="F185:F186"/>
    <mergeCell ref="H265:H266"/>
    <mergeCell ref="G243:G244"/>
    <mergeCell ref="A242:R242"/>
    <mergeCell ref="C185:C186"/>
    <mergeCell ref="D185:D186"/>
    <mergeCell ref="E185:E186"/>
    <mergeCell ref="A224:D224"/>
    <mergeCell ref="B243:B244"/>
    <mergeCell ref="C243:C244"/>
    <mergeCell ref="D243:D244"/>
    <mergeCell ref="E243:E244"/>
    <mergeCell ref="F243:F244"/>
    <mergeCell ref="A265:A266"/>
    <mergeCell ref="B265:B266"/>
    <mergeCell ref="F330:F331"/>
    <mergeCell ref="G330:G331"/>
    <mergeCell ref="H330:H331"/>
    <mergeCell ref="I330:I331"/>
    <mergeCell ref="C302:C303"/>
    <mergeCell ref="D302:D303"/>
    <mergeCell ref="E302:E303"/>
    <mergeCell ref="F302:F303"/>
    <mergeCell ref="G302:G303"/>
    <mergeCell ref="H302:H303"/>
    <mergeCell ref="I302:I303"/>
    <mergeCell ref="A313:D313"/>
    <mergeCell ref="A328:C328"/>
    <mergeCell ref="A341:D341"/>
    <mergeCell ref="A329:R329"/>
    <mergeCell ref="C274:C275"/>
    <mergeCell ref="D274:D275"/>
    <mergeCell ref="E274:E275"/>
    <mergeCell ref="F274:F275"/>
    <mergeCell ref="G274:G275"/>
    <mergeCell ref="H274:H275"/>
    <mergeCell ref="I274:I275"/>
    <mergeCell ref="O274:R274"/>
    <mergeCell ref="A284:C284"/>
    <mergeCell ref="A274:A275"/>
    <mergeCell ref="B274:B275"/>
    <mergeCell ref="A312:C312"/>
    <mergeCell ref="A340:C340"/>
    <mergeCell ref="A301:R301"/>
    <mergeCell ref="A302:A303"/>
    <mergeCell ref="B302:B303"/>
    <mergeCell ref="O330:R330"/>
    <mergeCell ref="A330:A331"/>
    <mergeCell ref="B330:B331"/>
    <mergeCell ref="C330:C331"/>
    <mergeCell ref="D330:D331"/>
    <mergeCell ref="E330:E331"/>
    <mergeCell ref="A74:A75"/>
    <mergeCell ref="B74:B75"/>
    <mergeCell ref="C74:C75"/>
    <mergeCell ref="D74:D75"/>
    <mergeCell ref="E74:E75"/>
    <mergeCell ref="F74:F75"/>
    <mergeCell ref="O74:R74"/>
    <mergeCell ref="G74:G75"/>
    <mergeCell ref="D120:D121"/>
    <mergeCell ref="E120:E121"/>
    <mergeCell ref="F120:F121"/>
    <mergeCell ref="O120:R120"/>
    <mergeCell ref="A119:R119"/>
    <mergeCell ref="A120:A121"/>
    <mergeCell ref="B120:B121"/>
    <mergeCell ref="C120:C121"/>
    <mergeCell ref="H120:H121"/>
    <mergeCell ref="A83:D83"/>
    <mergeCell ref="C100:C101"/>
    <mergeCell ref="A110:C110"/>
    <mergeCell ref="D100:D101"/>
    <mergeCell ref="B100:B101"/>
    <mergeCell ref="G100:G101"/>
    <mergeCell ref="H100:H101"/>
    <mergeCell ref="A1:C1"/>
    <mergeCell ref="A2:C2"/>
    <mergeCell ref="A4:C4"/>
    <mergeCell ref="A5:C5"/>
    <mergeCell ref="D5:F5"/>
    <mergeCell ref="D2:I2"/>
    <mergeCell ref="D1:R1"/>
    <mergeCell ref="K2:R2"/>
    <mergeCell ref="A30:C30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I100:I101"/>
    <mergeCell ref="E100:E101"/>
    <mergeCell ref="F100:F101"/>
    <mergeCell ref="A99:R99"/>
    <mergeCell ref="I91:I92"/>
    <mergeCell ref="H91:H92"/>
    <mergeCell ref="A100:A101"/>
    <mergeCell ref="A91:A92"/>
    <mergeCell ref="B91:B92"/>
    <mergeCell ref="C91:C92"/>
    <mergeCell ref="A90:R90"/>
    <mergeCell ref="A98:C98"/>
    <mergeCell ref="G120:G121"/>
    <mergeCell ref="A185:A186"/>
    <mergeCell ref="O213:R213"/>
    <mergeCell ref="D213:D214"/>
    <mergeCell ref="E213:E214"/>
    <mergeCell ref="F213:F214"/>
    <mergeCell ref="A196:D196"/>
    <mergeCell ref="A213:A214"/>
    <mergeCell ref="O129:R129"/>
    <mergeCell ref="A195:C195"/>
    <mergeCell ref="B185:B186"/>
    <mergeCell ref="A155:C155"/>
    <mergeCell ref="A166:C166"/>
    <mergeCell ref="A156:R156"/>
    <mergeCell ref="O176:R176"/>
    <mergeCell ref="A212:R212"/>
    <mergeCell ref="A183:C183"/>
    <mergeCell ref="B176:B177"/>
    <mergeCell ref="C176:C177"/>
    <mergeCell ref="D176:D177"/>
    <mergeCell ref="E176:E177"/>
    <mergeCell ref="F176:F177"/>
    <mergeCell ref="I129:I130"/>
    <mergeCell ref="I120:I121"/>
    <mergeCell ref="A8:R8"/>
    <mergeCell ref="E129:E130"/>
    <mergeCell ref="F129:F130"/>
    <mergeCell ref="G129:G130"/>
    <mergeCell ref="O100:R100"/>
    <mergeCell ref="O91:R91"/>
    <mergeCell ref="E91:E92"/>
    <mergeCell ref="H74:H75"/>
    <mergeCell ref="I74:I75"/>
    <mergeCell ref="F91:F92"/>
    <mergeCell ref="G91:G92"/>
    <mergeCell ref="A127:C127"/>
    <mergeCell ref="D91:D92"/>
    <mergeCell ref="A111:D111"/>
    <mergeCell ref="A129:A130"/>
    <mergeCell ref="B129:B130"/>
    <mergeCell ref="C129:C130"/>
    <mergeCell ref="A36:A37"/>
    <mergeCell ref="B36:B37"/>
    <mergeCell ref="A55:C55"/>
    <mergeCell ref="H36:H37"/>
    <mergeCell ref="O36:R36"/>
    <mergeCell ref="A272:C272"/>
    <mergeCell ref="A175:R175"/>
    <mergeCell ref="A176:A177"/>
    <mergeCell ref="A167:D167"/>
    <mergeCell ref="A157:A158"/>
    <mergeCell ref="B157:B158"/>
    <mergeCell ref="C157:C158"/>
    <mergeCell ref="D157:D158"/>
    <mergeCell ref="E157:E158"/>
    <mergeCell ref="F157:F158"/>
    <mergeCell ref="G157:G158"/>
    <mergeCell ref="O157:R157"/>
    <mergeCell ref="A223:C223"/>
    <mergeCell ref="A254:D254"/>
    <mergeCell ref="A253:C253"/>
    <mergeCell ref="H243:H244"/>
    <mergeCell ref="I243:I244"/>
    <mergeCell ref="G176:G177"/>
    <mergeCell ref="H176:H177"/>
    <mergeCell ref="I176:I177"/>
    <mergeCell ref="A264:R264"/>
    <mergeCell ref="G265:G266"/>
    <mergeCell ref="A232:R232"/>
    <mergeCell ref="A233:R233"/>
    <mergeCell ref="G185:G186"/>
    <mergeCell ref="H185:H186"/>
    <mergeCell ref="I150:I151"/>
    <mergeCell ref="C213:C214"/>
    <mergeCell ref="A184:R184"/>
    <mergeCell ref="I213:I214"/>
    <mergeCell ref="B213:B214"/>
    <mergeCell ref="G213:G214"/>
    <mergeCell ref="H213:H214"/>
    <mergeCell ref="H157:H158"/>
    <mergeCell ref="I157:I158"/>
    <mergeCell ref="I185:I186"/>
    <mergeCell ref="O185:R185"/>
    <mergeCell ref="A211:C211"/>
    <mergeCell ref="E11:E12"/>
    <mergeCell ref="D20:D21"/>
    <mergeCell ref="E20:E21"/>
    <mergeCell ref="F20:F21"/>
    <mergeCell ref="G20:G21"/>
    <mergeCell ref="A19:R19"/>
    <mergeCell ref="B20:B21"/>
    <mergeCell ref="C20:C21"/>
    <mergeCell ref="A20:A21"/>
    <mergeCell ref="H20:H21"/>
    <mergeCell ref="I20:I21"/>
    <mergeCell ref="C11:C12"/>
    <mergeCell ref="D11:D12"/>
    <mergeCell ref="A35:R35"/>
    <mergeCell ref="A56:D56"/>
    <mergeCell ref="A82:C82"/>
    <mergeCell ref="A31:D31"/>
    <mergeCell ref="A43:C43"/>
    <mergeCell ref="I36:I37"/>
    <mergeCell ref="A44:R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O45:R45"/>
    <mergeCell ref="C36:C37"/>
    <mergeCell ref="D36:D37"/>
    <mergeCell ref="E36:E37"/>
    <mergeCell ref="F36:F37"/>
    <mergeCell ref="G36:G37"/>
    <mergeCell ref="A34:R34"/>
    <mergeCell ref="A73:R73"/>
  </mergeCells>
  <pageMargins left="0.25" right="0.25" top="0.75" bottom="0.75" header="0.3" footer="0.3"/>
  <pageSetup paperSize="9" scale="84" orientation="landscape" verticalDpi="4294967293" r:id="rId1"/>
  <rowBreaks count="11" manualBreakCount="11">
    <brk id="32" max="18" man="1"/>
    <brk id="62" max="16383" man="1"/>
    <brk id="86" max="16383" man="1"/>
    <brk id="114" max="16383" man="1"/>
    <brk id="144" max="16383" man="1"/>
    <brk id="170" max="16383" man="1"/>
    <brk id="198" max="16383" man="1"/>
    <brk id="227" max="16383" man="1"/>
    <brk id="257" max="18" man="1"/>
    <brk id="285" max="18" man="1"/>
    <brk id="3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"/>
  <sheetViews>
    <sheetView topLeftCell="A10" workbookViewId="0">
      <selection activeCell="C29" sqref="C29"/>
    </sheetView>
  </sheetViews>
  <sheetFormatPr defaultRowHeight="15" x14ac:dyDescent="0.25"/>
  <sheetData>
    <row r="3" spans="2:15" x14ac:dyDescent="0.2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 x14ac:dyDescent="0.2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 x14ac:dyDescent="0.2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 x14ac:dyDescent="0.2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Компик</cp:lastModifiedBy>
  <cp:lastPrinted>2023-08-21T11:37:45Z</cp:lastPrinted>
  <dcterms:created xsi:type="dcterms:W3CDTF">2020-08-17T17:24:41Z</dcterms:created>
  <dcterms:modified xsi:type="dcterms:W3CDTF">2023-08-27T06:51:13Z</dcterms:modified>
</cp:coreProperties>
</file>